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hanna\Desktop\SCRD\Riesgos\"/>
    </mc:Choice>
  </mc:AlternateContent>
  <xr:revisionPtr revIDLastSave="0" documentId="8_{B02D2670-EDAC-445E-89A3-A3A270970D0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0.Portada" sheetId="10" r:id="rId1"/>
    <sheet name="1.Contexto" sheetId="7" r:id="rId2"/>
    <sheet name="2.Identificacion_Riesgos" sheetId="1" r:id="rId3"/>
    <sheet name="Hoja1" sheetId="11" state="hidden" r:id="rId4"/>
    <sheet name="3.Controles" sheetId="4" r:id="rId5"/>
    <sheet name="4.Mapa_Calor" sheetId="5" r:id="rId6"/>
    <sheet name="5.Plan Manejo" sheetId="8" r:id="rId7"/>
    <sheet name="Hoja3" sheetId="3" state="hidden" r:id="rId8"/>
    <sheet name="6.Resumen" sheetId="9" r:id="rId9"/>
    <sheet name="Ident. riesgos corrupción" sheetId="12" r:id="rId10"/>
  </sheets>
  <definedNames>
    <definedName name="Activo_Información">Hoja3!$I$34:$I$38</definedName>
    <definedName name="Apoyo">Hoja3!$E$87:$E$92</definedName>
    <definedName name="_xlnm.Print_Area" localSheetId="0">'0.Portada'!$A$1:$M$42</definedName>
    <definedName name="_xlnm.Print_Area" localSheetId="2">'2.Identificacion_Riesgos'!$A$1:$V$59</definedName>
    <definedName name="_xlnm.Print_Area" localSheetId="4">'3.Controles'!$A$1:$AC$82</definedName>
    <definedName name="_xlnm.Print_Area" localSheetId="5">'4.Mapa_Calor'!$A$1:$AI$73</definedName>
    <definedName name="Corrupcion">Hoja3!$I$1:$I$3</definedName>
    <definedName name="Cumplimiento">Hoja1!$D$3:$D$7</definedName>
    <definedName name="Dependencia">Hoja3!$C$72:$C$102</definedName>
    <definedName name="Dirección">Hoja3!$E$72:$E$73</definedName>
    <definedName name="Estrategicos">Hoja1!$D$3:$D$7</definedName>
    <definedName name="Financieros">Hoja1!$D$3:$D$7</definedName>
    <definedName name="Gerenciales">Hoja1!$D$3:$D$7</definedName>
    <definedName name="Imagen_o_Reputacional">Hoja1!$D$3:$D$7</definedName>
    <definedName name="Operativos">Hoja1!$D$3:$D$7</definedName>
    <definedName name="Prestación_del_Servicio">Hoja3!$E$74:$E$85</definedName>
    <definedName name="Tecnologicos">Hoja1!$D$3:$D$7</definedName>
    <definedName name="Tipo">Hoja3!$A$66:$A$68</definedName>
    <definedName name="TIPO_PROCESO">Hoja1!$B$2:$B$6</definedName>
    <definedName name="TIPOLOGIA_DE_RIESGOS">Hoja1!$C$3:$C$10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10" i="4"/>
  <c r="B13" i="8"/>
  <c r="C13" i="8"/>
  <c r="N17" i="9"/>
  <c r="N16" i="9"/>
  <c r="N15" i="9"/>
  <c r="V10" i="4" l="1"/>
  <c r="O15" i="1"/>
  <c r="O10" i="1"/>
  <c r="B11" i="9" l="1"/>
  <c r="A11" i="9"/>
  <c r="N12" i="9"/>
  <c r="L17" i="9"/>
  <c r="L16" i="9"/>
  <c r="L15" i="9"/>
  <c r="C16" i="4"/>
  <c r="N16" i="4" l="1"/>
  <c r="N15" i="4"/>
  <c r="N14" i="4"/>
  <c r="N10" i="4"/>
  <c r="N9" i="4"/>
  <c r="V16" i="4" l="1"/>
  <c r="V15" i="4"/>
  <c r="V14" i="4"/>
  <c r="V9" i="4"/>
  <c r="L15" i="1"/>
  <c r="L10" i="1"/>
  <c r="T16" i="4"/>
  <c r="T15" i="4"/>
  <c r="T14" i="4"/>
  <c r="T10" i="4"/>
  <c r="T9" i="4"/>
  <c r="R16" i="4"/>
  <c r="R15" i="4"/>
  <c r="R14" i="4"/>
  <c r="R10" i="4"/>
  <c r="R9" i="4"/>
  <c r="P16" i="4"/>
  <c r="P15" i="4"/>
  <c r="P14" i="4"/>
  <c r="P10" i="4"/>
  <c r="P9" i="4"/>
  <c r="L16" i="4"/>
  <c r="L15" i="4"/>
  <c r="L14" i="4"/>
  <c r="L10" i="4"/>
  <c r="L9" i="4"/>
  <c r="T22" i="12" l="1"/>
  <c r="S22" i="12"/>
  <c r="R22" i="12"/>
  <c r="Q22" i="12"/>
  <c r="P22" i="12"/>
  <c r="O22" i="12"/>
  <c r="N22" i="12"/>
  <c r="M22" i="12"/>
  <c r="L22" i="12"/>
  <c r="K22" i="12"/>
  <c r="J22" i="12"/>
  <c r="J9" i="4" l="1"/>
  <c r="J10" i="4"/>
  <c r="J14" i="4"/>
  <c r="J15" i="4"/>
  <c r="J16" i="4"/>
  <c r="J17" i="4"/>
  <c r="J18" i="4"/>
  <c r="O15" i="9" l="1"/>
  <c r="O11" i="9"/>
  <c r="M15" i="9" l="1"/>
  <c r="B14" i="4" l="1"/>
  <c r="K15" i="9" l="1"/>
  <c r="K11" i="9"/>
  <c r="D186" i="8" l="1"/>
  <c r="D182" i="8"/>
  <c r="D178" i="8"/>
  <c r="D174" i="8"/>
  <c r="D170" i="8"/>
  <c r="D166" i="8"/>
  <c r="D162" i="8"/>
  <c r="D158" i="8"/>
  <c r="D154" i="8"/>
  <c r="D150" i="8"/>
  <c r="D146" i="8"/>
  <c r="D142" i="8"/>
  <c r="D138" i="8"/>
  <c r="D134" i="8"/>
  <c r="D130" i="8"/>
  <c r="D126" i="8"/>
  <c r="D122" i="8"/>
  <c r="D118" i="8"/>
  <c r="D114" i="8"/>
  <c r="D110" i="8"/>
  <c r="D106" i="8"/>
  <c r="D102" i="8"/>
  <c r="D98" i="8"/>
  <c r="D94" i="8"/>
  <c r="D90" i="8"/>
  <c r="D86" i="8"/>
  <c r="D82" i="8"/>
  <c r="D78" i="8"/>
  <c r="D74" i="8"/>
  <c r="D70" i="8"/>
  <c r="D66" i="8"/>
  <c r="D62" i="8"/>
  <c r="D58" i="8"/>
  <c r="D54" i="8"/>
  <c r="D50" i="8"/>
  <c r="D46" i="8"/>
  <c r="D42" i="8"/>
  <c r="D38" i="8"/>
  <c r="D34" i="8"/>
  <c r="D30" i="8"/>
  <c r="D26" i="8"/>
  <c r="D22" i="8"/>
  <c r="D20" i="8"/>
  <c r="D19" i="8"/>
  <c r="D16" i="8"/>
  <c r="D18" i="8"/>
  <c r="D13" i="8"/>
  <c r="I17" i="9"/>
  <c r="I16" i="9"/>
  <c r="I15" i="9"/>
  <c r="I12" i="9"/>
  <c r="I11" i="9"/>
  <c r="G15" i="9" l="1"/>
  <c r="F15" i="9"/>
  <c r="G11" i="9"/>
  <c r="F11" i="9"/>
  <c r="C17" i="9"/>
  <c r="C16" i="9"/>
  <c r="E15" i="9"/>
  <c r="D15" i="9"/>
  <c r="C15" i="9"/>
  <c r="B15" i="9"/>
  <c r="A15" i="9"/>
  <c r="L12" i="9"/>
  <c r="N11" i="9"/>
  <c r="M11" i="9"/>
  <c r="L11" i="9"/>
  <c r="E11" i="9"/>
  <c r="D11" i="9"/>
  <c r="C12" i="9"/>
  <c r="C11" i="9"/>
  <c r="C186" i="8" l="1"/>
  <c r="C182" i="8"/>
  <c r="C178" i="8"/>
  <c r="C174" i="8"/>
  <c r="C170" i="8"/>
  <c r="C166" i="8"/>
  <c r="C162" i="8"/>
  <c r="C158" i="8"/>
  <c r="C154" i="8"/>
  <c r="C150" i="8"/>
  <c r="C146" i="8"/>
  <c r="C142" i="8"/>
  <c r="C138" i="8"/>
  <c r="C134" i="8"/>
  <c r="C130" i="8"/>
  <c r="C126" i="8"/>
  <c r="C122" i="8"/>
  <c r="C118" i="8"/>
  <c r="C114" i="8"/>
  <c r="C110" i="8"/>
  <c r="C106" i="8"/>
  <c r="C102" i="8"/>
  <c r="C98" i="8"/>
  <c r="C94" i="8"/>
  <c r="C90" i="8"/>
  <c r="C86" i="8"/>
  <c r="C82" i="8"/>
  <c r="C78" i="8"/>
  <c r="C74" i="8"/>
  <c r="C70" i="8"/>
  <c r="C66" i="8"/>
  <c r="C62" i="8"/>
  <c r="C58" i="8"/>
  <c r="C54" i="8"/>
  <c r="C50" i="8"/>
  <c r="C46" i="8"/>
  <c r="C42" i="8"/>
  <c r="C38" i="8"/>
  <c r="C34" i="8"/>
  <c r="C30" i="8"/>
  <c r="C26" i="8"/>
  <c r="C22" i="8"/>
  <c r="C20" i="8"/>
  <c r="C19" i="8"/>
  <c r="C18" i="8"/>
  <c r="N170" i="8"/>
  <c r="N150" i="8"/>
  <c r="N130" i="8"/>
  <c r="N110" i="8"/>
  <c r="N90" i="8"/>
  <c r="N70" i="8"/>
  <c r="N50" i="8"/>
  <c r="N30" i="8"/>
  <c r="N18" i="8"/>
  <c r="N13" i="8"/>
  <c r="B170" i="8"/>
  <c r="B150" i="8"/>
  <c r="B130" i="8"/>
  <c r="B110" i="8"/>
  <c r="B90" i="8"/>
  <c r="B70" i="8"/>
  <c r="B50" i="8"/>
  <c r="B30" i="8"/>
  <c r="B18" i="8"/>
  <c r="C16" i="8"/>
  <c r="C15" i="4"/>
  <c r="C14" i="4"/>
  <c r="J15" i="1"/>
  <c r="M15" i="1" l="1"/>
  <c r="H15" i="9" s="1"/>
  <c r="B9" i="4" l="1"/>
  <c r="D85" i="4" l="1"/>
  <c r="D21" i="4"/>
  <c r="N15" i="1" s="1"/>
  <c r="D13" i="4"/>
  <c r="N10" i="1" s="1"/>
  <c r="H85" i="4" l="1"/>
  <c r="U85" i="4" s="1"/>
  <c r="G85" i="4"/>
  <c r="U84" i="4" s="1"/>
  <c r="W84" i="4"/>
  <c r="V84" i="4" s="1"/>
  <c r="J30" i="5" l="1"/>
  <c r="J21" i="5"/>
  <c r="AD27" i="5"/>
  <c r="J27" i="5"/>
  <c r="AD24" i="5"/>
  <c r="Y30" i="5"/>
  <c r="O30" i="5"/>
  <c r="Y24" i="5"/>
  <c r="AD30" i="5"/>
  <c r="T18" i="5"/>
  <c r="O27" i="5"/>
  <c r="AD21" i="5"/>
  <c r="O18" i="5"/>
  <c r="T30" i="5"/>
  <c r="Y21" i="5"/>
  <c r="J18" i="5"/>
  <c r="J24" i="5"/>
  <c r="T27" i="5"/>
  <c r="AD18" i="5"/>
  <c r="O24" i="5"/>
  <c r="T21" i="5"/>
  <c r="Y18" i="5"/>
  <c r="T24" i="5"/>
  <c r="O21" i="5"/>
  <c r="Y27" i="5"/>
  <c r="AC21" i="5"/>
  <c r="N18" i="5"/>
  <c r="X21" i="5"/>
  <c r="I18" i="5"/>
  <c r="S21" i="5"/>
  <c r="AC24" i="5"/>
  <c r="N21" i="5"/>
  <c r="X24" i="5"/>
  <c r="I21" i="5"/>
  <c r="S24" i="5"/>
  <c r="AC18" i="5"/>
  <c r="N24" i="5"/>
  <c r="X18" i="5"/>
  <c r="I24" i="5"/>
  <c r="S18" i="5"/>
  <c r="W21" i="5"/>
  <c r="H18" i="5"/>
  <c r="R21" i="5"/>
  <c r="AB24" i="5"/>
  <c r="M21" i="5"/>
  <c r="W24" i="5"/>
  <c r="H21" i="5"/>
  <c r="R24" i="5"/>
  <c r="AB18" i="5"/>
  <c r="M24" i="5"/>
  <c r="W18" i="5"/>
  <c r="H24" i="5"/>
  <c r="R18" i="5"/>
  <c r="AB21" i="5"/>
  <c r="M18" i="5"/>
  <c r="V21" i="5"/>
  <c r="G18" i="5"/>
  <c r="Q21" i="5"/>
  <c r="AA24" i="5"/>
  <c r="L21" i="5"/>
  <c r="V24" i="5"/>
  <c r="G21" i="5"/>
  <c r="Q24" i="5"/>
  <c r="AA18" i="5"/>
  <c r="L24" i="5"/>
  <c r="V18" i="5"/>
  <c r="G24" i="5"/>
  <c r="Q18" i="5"/>
  <c r="AA21" i="5"/>
  <c r="L18" i="5"/>
  <c r="Z24" i="5"/>
  <c r="K21" i="5"/>
  <c r="U30" i="5"/>
  <c r="F27" i="5"/>
  <c r="U24" i="5"/>
  <c r="F21" i="5"/>
  <c r="P30" i="5"/>
  <c r="P24" i="5"/>
  <c r="Z18" i="5"/>
  <c r="K30" i="5"/>
  <c r="K24" i="5"/>
  <c r="U18" i="5"/>
  <c r="F30" i="5"/>
  <c r="F24" i="5"/>
  <c r="P18" i="5"/>
  <c r="Z27" i="5"/>
  <c r="Z21" i="5"/>
  <c r="K18" i="5"/>
  <c r="U27" i="5"/>
  <c r="U21" i="5"/>
  <c r="F18" i="5"/>
  <c r="P27" i="5"/>
  <c r="P21" i="5"/>
  <c r="Z30" i="5"/>
  <c r="K27" i="5"/>
  <c r="I30" i="5"/>
  <c r="S27" i="5"/>
  <c r="S30" i="5"/>
  <c r="AC27" i="5"/>
  <c r="AC30" i="5"/>
  <c r="N27" i="5"/>
  <c r="N30" i="5"/>
  <c r="X27" i="5"/>
  <c r="X30" i="5"/>
  <c r="I27" i="5"/>
  <c r="W30" i="5"/>
  <c r="M30" i="5"/>
  <c r="AB27" i="5"/>
  <c r="R27" i="5"/>
  <c r="H27" i="5"/>
  <c r="AB30" i="5"/>
  <c r="R30" i="5"/>
  <c r="H30" i="5"/>
  <c r="W27" i="5"/>
  <c r="M27" i="5"/>
  <c r="Q30" i="5"/>
  <c r="Q27" i="5"/>
  <c r="G30" i="5"/>
  <c r="V30" i="5"/>
  <c r="G27" i="5"/>
  <c r="V27" i="5"/>
  <c r="L30" i="5"/>
  <c r="AA30" i="5"/>
  <c r="L27" i="5"/>
  <c r="AA27" i="5"/>
  <c r="W85" i="4" l="1"/>
  <c r="V85" i="4" s="1"/>
  <c r="G56" i="5" l="1"/>
  <c r="J10" i="1"/>
  <c r="X56" i="5" l="1"/>
  <c r="S44" i="5"/>
  <c r="I47" i="5"/>
  <c r="I53" i="5"/>
  <c r="N53" i="5"/>
  <c r="X47" i="5"/>
  <c r="AC53" i="5"/>
  <c r="S56" i="5"/>
  <c r="X44" i="5"/>
  <c r="I56" i="5"/>
  <c r="AB56" i="5"/>
  <c r="W53" i="5"/>
  <c r="H44" i="5"/>
  <c r="M50" i="5"/>
  <c r="W44" i="5"/>
  <c r="H47" i="5"/>
  <c r="H53" i="5"/>
  <c r="R44" i="5"/>
  <c r="R47" i="5"/>
  <c r="H50" i="5"/>
  <c r="R53" i="5"/>
  <c r="W56" i="5"/>
  <c r="R56" i="5"/>
  <c r="AB47" i="5"/>
  <c r="AB50" i="5"/>
  <c r="H56" i="5"/>
  <c r="W47" i="5"/>
  <c r="R50" i="5"/>
  <c r="AB44" i="5"/>
  <c r="M44" i="5"/>
  <c r="M47" i="5"/>
  <c r="AB53" i="5"/>
  <c r="M53" i="5"/>
  <c r="M56" i="5"/>
  <c r="W50" i="5"/>
  <c r="E130" i="8"/>
  <c r="U56" i="5"/>
  <c r="F50" i="5"/>
  <c r="K47" i="5"/>
  <c r="P53" i="5"/>
  <c r="U50" i="5"/>
  <c r="K53" i="5"/>
  <c r="F47" i="5"/>
  <c r="Z56" i="5"/>
  <c r="U44" i="5"/>
  <c r="E90" i="8"/>
  <c r="AC56" i="5"/>
  <c r="I44" i="5"/>
  <c r="I50" i="5"/>
  <c r="N56" i="5"/>
  <c r="N47" i="5"/>
  <c r="N50" i="5"/>
  <c r="AC50" i="5"/>
  <c r="X50" i="5"/>
  <c r="X53" i="5"/>
  <c r="AC44" i="5"/>
  <c r="S47" i="5"/>
  <c r="N44" i="5"/>
  <c r="S50" i="5"/>
  <c r="S53" i="5"/>
  <c r="AC47" i="5"/>
  <c r="V50" i="5"/>
  <c r="Q44" i="5"/>
  <c r="G50" i="5"/>
  <c r="AA53" i="5"/>
  <c r="AA47" i="5"/>
  <c r="Q50" i="5"/>
  <c r="L53" i="5"/>
  <c r="L47" i="5"/>
  <c r="G53" i="5"/>
  <c r="V47" i="5"/>
  <c r="L44" i="5"/>
  <c r="AA50" i="5"/>
  <c r="AA44" i="5"/>
  <c r="G44" i="5"/>
  <c r="G47" i="5"/>
  <c r="AA56" i="5"/>
  <c r="Q56" i="5"/>
  <c r="E110" i="8"/>
  <c r="L50" i="5"/>
  <c r="V56" i="5"/>
  <c r="Q47" i="5"/>
  <c r="L56" i="5"/>
  <c r="V44" i="5"/>
  <c r="V53" i="5"/>
  <c r="Q53" i="5"/>
  <c r="P47" i="5"/>
  <c r="K56" i="5"/>
  <c r="Z44" i="5"/>
  <c r="P44" i="5"/>
  <c r="U47" i="5"/>
  <c r="F53" i="5"/>
  <c r="F56" i="5"/>
  <c r="Z53" i="5"/>
  <c r="P50" i="5"/>
  <c r="P56" i="5"/>
  <c r="U53" i="5"/>
  <c r="Z50" i="5"/>
  <c r="Z47" i="5"/>
  <c r="F44" i="5"/>
  <c r="K50" i="5"/>
  <c r="K44" i="5"/>
  <c r="E150" i="8" l="1"/>
  <c r="Y17" i="5"/>
  <c r="H21" i="4" l="1"/>
  <c r="U21" i="4" s="1"/>
  <c r="H13" i="4"/>
  <c r="U13" i="4" s="1"/>
  <c r="G13" i="4"/>
  <c r="U12" i="4" s="1"/>
  <c r="G21" i="4" l="1"/>
  <c r="W9" i="4" l="1"/>
  <c r="X9" i="4" s="1"/>
  <c r="Z9" i="4" s="1"/>
  <c r="U20" i="4"/>
  <c r="W16" i="4"/>
  <c r="X16" i="4" s="1"/>
  <c r="Z16" i="4" s="1"/>
  <c r="W14" i="4"/>
  <c r="W15" i="4"/>
  <c r="X15" i="4" s="1"/>
  <c r="Z15" i="4" s="1"/>
  <c r="W10" i="4"/>
  <c r="X10" i="4" s="1"/>
  <c r="Z10" i="4" s="1"/>
  <c r="W21" i="4" l="1"/>
  <c r="X21" i="4" s="1"/>
  <c r="X14" i="4"/>
  <c r="Z14" i="4" s="1"/>
  <c r="W12" i="4"/>
  <c r="W13" i="4"/>
  <c r="V13" i="4" s="1"/>
  <c r="M10" i="1"/>
  <c r="H11" i="9" s="1"/>
  <c r="U26" i="5"/>
  <c r="F23" i="5"/>
  <c r="P17" i="5"/>
  <c r="P26" i="5"/>
  <c r="F20" i="5"/>
  <c r="K17" i="5"/>
  <c r="K26" i="5"/>
  <c r="K20" i="5"/>
  <c r="F17" i="5"/>
  <c r="F29" i="5"/>
  <c r="F26" i="5"/>
  <c r="P20" i="5"/>
  <c r="K29" i="5"/>
  <c r="Z23" i="5"/>
  <c r="U20" i="5"/>
  <c r="P29" i="5"/>
  <c r="U23" i="5"/>
  <c r="Z20" i="5"/>
  <c r="U29" i="5"/>
  <c r="P23" i="5"/>
  <c r="Z17" i="5"/>
  <c r="Z29" i="5"/>
  <c r="K23" i="5"/>
  <c r="U17" i="5"/>
  <c r="Z26" i="5"/>
  <c r="W20" i="4"/>
  <c r="X20" i="4" s="1"/>
  <c r="V21" i="4" l="1"/>
  <c r="X13" i="4"/>
  <c r="Z13" i="4" s="1"/>
  <c r="V12" i="4"/>
  <c r="P10" i="1" s="1"/>
  <c r="X12" i="4"/>
  <c r="Z12" i="4" s="1"/>
  <c r="V20" i="4"/>
  <c r="T15" i="1" s="1"/>
  <c r="S15" i="1" s="1"/>
  <c r="Y44" i="5"/>
  <c r="O53" i="5"/>
  <c r="J47" i="5"/>
  <c r="O56" i="5"/>
  <c r="T47" i="5"/>
  <c r="J44" i="5"/>
  <c r="Y50" i="5"/>
  <c r="AD53" i="5"/>
  <c r="Y53" i="5"/>
  <c r="Y47" i="5"/>
  <c r="T56" i="5"/>
  <c r="J50" i="5"/>
  <c r="Y56" i="5"/>
  <c r="AD44" i="5"/>
  <c r="J53" i="5"/>
  <c r="T53" i="5"/>
  <c r="J56" i="5"/>
  <c r="AD47" i="5"/>
  <c r="AD50" i="5"/>
  <c r="O44" i="5"/>
  <c r="T50" i="5"/>
  <c r="O50" i="5"/>
  <c r="AD56" i="5"/>
  <c r="O47" i="5"/>
  <c r="T44" i="5"/>
  <c r="Y26" i="5"/>
  <c r="AD23" i="5"/>
  <c r="Y29" i="5"/>
  <c r="Y23" i="5"/>
  <c r="AD29" i="5"/>
  <c r="AD26" i="5"/>
  <c r="AD20" i="5"/>
  <c r="AD17" i="5"/>
  <c r="Y20" i="5"/>
  <c r="J17" i="5"/>
  <c r="T17" i="5"/>
  <c r="O23" i="5"/>
  <c r="T29" i="5"/>
  <c r="T26" i="5"/>
  <c r="J20" i="5"/>
  <c r="T20" i="5"/>
  <c r="O20" i="5"/>
  <c r="J26" i="5"/>
  <c r="O26" i="5"/>
  <c r="T23" i="5"/>
  <c r="O29" i="5"/>
  <c r="J29" i="5"/>
  <c r="J23" i="5"/>
  <c r="H26" i="5"/>
  <c r="H20" i="5"/>
  <c r="M26" i="5"/>
  <c r="W23" i="5"/>
  <c r="W20" i="5"/>
  <c r="W29" i="5"/>
  <c r="M23" i="5"/>
  <c r="AB17" i="5"/>
  <c r="M29" i="5"/>
  <c r="R20" i="5"/>
  <c r="H23" i="5"/>
  <c r="AB26" i="5"/>
  <c r="AB29" i="5"/>
  <c r="M20" i="5"/>
  <c r="R26" i="5"/>
  <c r="AB23" i="5"/>
  <c r="R29" i="5"/>
  <c r="R17" i="5"/>
  <c r="R23" i="5"/>
  <c r="W17" i="5"/>
  <c r="AB20" i="5"/>
  <c r="H29" i="5"/>
  <c r="W26" i="5"/>
  <c r="I29" i="5"/>
  <c r="N20" i="5"/>
  <c r="AC26" i="5"/>
  <c r="X23" i="5"/>
  <c r="X29" i="5"/>
  <c r="S26" i="5"/>
  <c r="N23" i="5"/>
  <c r="N29" i="5"/>
  <c r="AC29" i="5"/>
  <c r="AC20" i="5"/>
  <c r="I23" i="5"/>
  <c r="S29" i="5"/>
  <c r="S20" i="5"/>
  <c r="S17" i="5"/>
  <c r="I20" i="5"/>
  <c r="I26" i="5"/>
  <c r="X17" i="5"/>
  <c r="X26" i="5"/>
  <c r="X20" i="5"/>
  <c r="AC23" i="5"/>
  <c r="N26" i="5"/>
  <c r="AC17" i="5"/>
  <c r="S23" i="5"/>
  <c r="V23" i="5"/>
  <c r="G26" i="5"/>
  <c r="L20" i="5"/>
  <c r="L23" i="5"/>
  <c r="AA23" i="5"/>
  <c r="AA29" i="5"/>
  <c r="V26" i="5"/>
  <c r="Q23" i="5"/>
  <c r="Q26" i="5"/>
  <c r="L26" i="5"/>
  <c r="G29" i="5"/>
  <c r="AA20" i="5"/>
  <c r="V29" i="5"/>
  <c r="AA26" i="5"/>
  <c r="Q29" i="5"/>
  <c r="L29" i="5"/>
  <c r="Q17" i="5"/>
  <c r="V20" i="5"/>
  <c r="G23" i="5"/>
  <c r="V17" i="5"/>
  <c r="AA17" i="5"/>
  <c r="Q20" i="5"/>
  <c r="G20" i="5"/>
  <c r="H17" i="5"/>
  <c r="M17" i="5"/>
  <c r="O17" i="5"/>
  <c r="G17" i="5"/>
  <c r="L17" i="5"/>
  <c r="I17" i="5"/>
  <c r="N17" i="5"/>
  <c r="P15" i="1" l="1"/>
  <c r="R15" i="1"/>
  <c r="Q15" i="1" s="1"/>
  <c r="R10" i="1"/>
  <c r="T10" i="1"/>
  <c r="S10" i="1" s="1"/>
  <c r="E170" i="8"/>
  <c r="M43" i="5"/>
  <c r="AB55" i="5"/>
  <c r="R49" i="5"/>
  <c r="M55" i="5"/>
  <c r="R55" i="5"/>
  <c r="W55" i="5"/>
  <c r="H49" i="5"/>
  <c r="AB52" i="5"/>
  <c r="R43" i="5"/>
  <c r="H52" i="5"/>
  <c r="H46" i="5"/>
  <c r="M49" i="5"/>
  <c r="W49" i="5"/>
  <c r="W43" i="5"/>
  <c r="AB46" i="5"/>
  <c r="R52" i="5"/>
  <c r="H55" i="5"/>
  <c r="H43" i="5"/>
  <c r="R46" i="5"/>
  <c r="W52" i="5"/>
  <c r="M52" i="5"/>
  <c r="M46" i="5"/>
  <c r="AB49" i="5"/>
  <c r="AB43" i="5"/>
  <c r="W46" i="5"/>
  <c r="AD43" i="5" l="1"/>
  <c r="AD55" i="5"/>
  <c r="O43" i="5"/>
  <c r="O46" i="5"/>
  <c r="J46" i="5"/>
  <c r="J52" i="5"/>
  <c r="Y52" i="5"/>
  <c r="Y49" i="5"/>
  <c r="Y46" i="5"/>
  <c r="O49" i="5"/>
  <c r="O55" i="5"/>
  <c r="Y55" i="5"/>
  <c r="T46" i="5"/>
  <c r="O52" i="5"/>
  <c r="T52" i="5"/>
  <c r="AD49" i="5"/>
  <c r="Y43" i="5"/>
  <c r="T43" i="5"/>
  <c r="J49" i="5"/>
  <c r="T55" i="5"/>
  <c r="J55" i="5"/>
  <c r="T49" i="5"/>
  <c r="AD46" i="5"/>
  <c r="AD52" i="5"/>
  <c r="J43" i="5"/>
  <c r="E70" i="8"/>
  <c r="Q55" i="5"/>
  <c r="Q46" i="5"/>
  <c r="AA52" i="5"/>
  <c r="AA46" i="5"/>
  <c r="G55" i="5"/>
  <c r="Q43" i="5"/>
  <c r="V46" i="5"/>
  <c r="V49" i="5"/>
  <c r="V43" i="5"/>
  <c r="L52" i="5"/>
  <c r="L46" i="5"/>
  <c r="U15" i="1"/>
  <c r="J15" i="9" s="1"/>
  <c r="Q52" i="5"/>
  <c r="Q49" i="5"/>
  <c r="AA43" i="5"/>
  <c r="L43" i="5"/>
  <c r="V52" i="5"/>
  <c r="G43" i="5"/>
  <c r="AA49" i="5"/>
  <c r="G52" i="5"/>
  <c r="V55" i="5"/>
  <c r="G46" i="5"/>
  <c r="G49" i="5"/>
  <c r="L49" i="5"/>
  <c r="L55" i="5"/>
  <c r="AA55" i="5"/>
  <c r="U52" i="5"/>
  <c r="K55" i="5"/>
  <c r="U55" i="5"/>
  <c r="U43" i="5"/>
  <c r="P46" i="5"/>
  <c r="F46" i="5"/>
  <c r="F43" i="5"/>
  <c r="Z55" i="5"/>
  <c r="K46" i="5"/>
  <c r="P49" i="5"/>
  <c r="P43" i="5"/>
  <c r="U46" i="5"/>
  <c r="P52" i="5"/>
  <c r="K52" i="5"/>
  <c r="Z49" i="5"/>
  <c r="U49" i="5"/>
  <c r="U10" i="1"/>
  <c r="E13" i="8" s="1"/>
  <c r="Q10" i="1"/>
  <c r="F55" i="5"/>
  <c r="K43" i="5"/>
  <c r="Z43" i="5"/>
  <c r="Z52" i="5"/>
  <c r="F49" i="5"/>
  <c r="Z46" i="5"/>
  <c r="F52" i="5"/>
  <c r="K49" i="5"/>
  <c r="P55" i="5"/>
  <c r="I55" i="5"/>
  <c r="E30" i="8"/>
  <c r="N49" i="5"/>
  <c r="AC52" i="5"/>
  <c r="AC43" i="5"/>
  <c r="N52" i="5"/>
  <c r="S46" i="5"/>
  <c r="N46" i="5"/>
  <c r="X46" i="5"/>
  <c r="I49" i="5"/>
  <c r="S55" i="5"/>
  <c r="AC49" i="5"/>
  <c r="N55" i="5"/>
  <c r="X52" i="5"/>
  <c r="AC55" i="5"/>
  <c r="AC46" i="5"/>
  <c r="I52" i="5"/>
  <c r="S52" i="5"/>
  <c r="S49" i="5"/>
  <c r="X43" i="5"/>
  <c r="X55" i="5"/>
  <c r="I46" i="5"/>
  <c r="S43" i="5"/>
  <c r="N43" i="5"/>
  <c r="I43" i="5"/>
  <c r="X49" i="5"/>
  <c r="E50" i="8"/>
  <c r="E18" i="8" l="1"/>
  <c r="J1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Trujillo</author>
  </authors>
  <commentList>
    <comment ref="J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Jenny Trujillo:</t>
        </r>
        <r>
          <rPr>
            <sz val="9"/>
            <color indexed="81"/>
            <rFont val="Tahoma"/>
            <family val="2"/>
          </rPr>
          <t xml:space="preserve">
ecónomicos, personas, procesos, sistemas, tecnología, información.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scrdinvitado</author>
    <author>Jenny Trujillo</author>
  </authors>
  <commentList>
    <comment ref="N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O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P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Q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S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U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V8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Aceptar el Riesgo:</t>
        </r>
        <r>
          <rPr>
            <sz val="9"/>
            <color indexed="81"/>
            <rFont val="Tahoma"/>
            <family val="2"/>
          </rPr>
          <t xml:space="preserve"> No se adopta ninguna medida que afecte la probabilidad o el impacto del riesgo.
</t>
        </r>
        <r>
          <rPr>
            <b/>
            <sz val="9"/>
            <color indexed="81"/>
            <rFont val="Tahoma"/>
            <family val="2"/>
          </rPr>
          <t xml:space="preserve">Reducir el Riesgo: </t>
        </r>
        <r>
          <rPr>
            <sz val="9"/>
            <color indexed="81"/>
            <rFont val="Tahoma"/>
            <family val="2"/>
          </rPr>
          <t xml:space="preserve">Se adoptan medidas para reducir la probabilidad o el impacto del riesgo, o ambos; por lo general conlleva a la implementación de controles.
</t>
        </r>
        <r>
          <rPr>
            <b/>
            <sz val="9"/>
            <color indexed="81"/>
            <rFont val="Tahoma"/>
            <family val="2"/>
          </rPr>
          <t xml:space="preserve">Evitar el Riesgo: </t>
        </r>
        <r>
          <rPr>
            <sz val="9"/>
            <color indexed="81"/>
            <rFont val="Tahoma"/>
            <family val="2"/>
          </rPr>
          <t xml:space="preserve">Se abandonan las actividades que dan lugar al riesgo, decidiendo no iniciar o no continuar con la actividad que causa el riesgo.
</t>
        </r>
        <r>
          <rPr>
            <b/>
            <sz val="9"/>
            <color indexed="81"/>
            <rFont val="Tahoma"/>
            <family val="2"/>
          </rPr>
          <t xml:space="preserve">Compartir el Riesgo: </t>
        </r>
        <r>
          <rPr>
            <sz val="9"/>
            <color indexed="81"/>
            <rFont val="Tahoma"/>
            <family val="2"/>
          </rPr>
          <t xml:space="preserve">Se reduce la probabilidad o el impacto del riesgo, transfiriendo o compartiendo una parte del riesgo.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scrdinvitado</author>
  </authors>
  <commentList>
    <comment ref="X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Y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Favor diligenciar esta columna con base en el cuadro de control (Celdas AB9 :AC12)</t>
        </r>
      </text>
    </comment>
    <comment ref="Z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scrdinvitado</author>
  </authors>
  <commentList>
    <comment ref="B1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C1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D1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E1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scrdinvitado</author>
  </authors>
  <commentList>
    <comment ref="A1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B10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C1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D10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E10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F10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G10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H10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I10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J1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K10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L10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M10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N10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O10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</commentList>
</comments>
</file>

<file path=xl/sharedStrings.xml><?xml version="1.0" encoding="utf-8"?>
<sst xmlns="http://schemas.openxmlformats.org/spreadsheetml/2006/main" count="791" uniqueCount="455">
  <si>
    <t>CONSECUENCIA</t>
  </si>
  <si>
    <t>IMPACTO</t>
  </si>
  <si>
    <t>ZONA DE RIESGO INHERENTE</t>
  </si>
  <si>
    <t>Control Automatico</t>
  </si>
  <si>
    <t>Control Manual</t>
  </si>
  <si>
    <t>Puntaje</t>
  </si>
  <si>
    <t xml:space="preserve">IMPACTO </t>
  </si>
  <si>
    <t>ZONA DE RIESGO RESIDUAL</t>
  </si>
  <si>
    <t>Estratégico</t>
  </si>
  <si>
    <t>Insignificante</t>
  </si>
  <si>
    <t>Raro</t>
  </si>
  <si>
    <t>Operativo</t>
  </si>
  <si>
    <t>Menor</t>
  </si>
  <si>
    <t>Improbable</t>
  </si>
  <si>
    <t>Financiera</t>
  </si>
  <si>
    <t>Moderado</t>
  </si>
  <si>
    <t>Posible</t>
  </si>
  <si>
    <t>Cumplimiento</t>
  </si>
  <si>
    <t>Mayor</t>
  </si>
  <si>
    <t>Probable</t>
  </si>
  <si>
    <t>Tecnología</t>
  </si>
  <si>
    <t>Catastrófico</t>
  </si>
  <si>
    <t>Casi Seguro</t>
  </si>
  <si>
    <t>Corrupción</t>
  </si>
  <si>
    <t>tipo_riesgo</t>
  </si>
  <si>
    <t>Impacto</t>
  </si>
  <si>
    <t>Probabilidad</t>
  </si>
  <si>
    <t>PROBABILIDAD</t>
  </si>
  <si>
    <t>BAJO 4%</t>
  </si>
  <si>
    <t>BAJO 16%</t>
  </si>
  <si>
    <t>BAJO 8%</t>
  </si>
  <si>
    <t>BAJO 20%</t>
  </si>
  <si>
    <t>BAJO 13%</t>
  </si>
  <si>
    <t>MODERADO 24%</t>
  </si>
  <si>
    <t>MODERADO 28%</t>
  </si>
  <si>
    <t>MODERADO 32%</t>
  </si>
  <si>
    <t>MODERADO 36%</t>
  </si>
  <si>
    <t>ALTA 40%</t>
  </si>
  <si>
    <t>ALTA 44%</t>
  </si>
  <si>
    <t>ALTA 48%</t>
  </si>
  <si>
    <t>ALTA 52%</t>
  </si>
  <si>
    <t>ALTA 56%</t>
  </si>
  <si>
    <t>ALTA 60%</t>
  </si>
  <si>
    <t>ALTA 64%</t>
  </si>
  <si>
    <t>ALTA 68%</t>
  </si>
  <si>
    <t>EXTREMA 72%</t>
  </si>
  <si>
    <t>EXTREMA 76%</t>
  </si>
  <si>
    <t>EXTREMA 80%</t>
  </si>
  <si>
    <t>EXTREMA 84%</t>
  </si>
  <si>
    <t>EXTREMA 88%</t>
  </si>
  <si>
    <t>EXTREMA 92%</t>
  </si>
  <si>
    <t>EXTREMA 96%</t>
  </si>
  <si>
    <t>EXTREMA 100%</t>
  </si>
  <si>
    <t>ZONA</t>
  </si>
  <si>
    <t>SI</t>
  </si>
  <si>
    <t>CALIFICACION DE CONTROLES</t>
  </si>
  <si>
    <t>NO</t>
  </si>
  <si>
    <t>1. Diario</t>
  </si>
  <si>
    <t>2. Semanal</t>
  </si>
  <si>
    <t>3. Quincenal</t>
  </si>
  <si>
    <t>4. Mensual</t>
  </si>
  <si>
    <t>5. Bimensual</t>
  </si>
  <si>
    <t>6. Trimestral</t>
  </si>
  <si>
    <t>7. Semestral</t>
  </si>
  <si>
    <t>8. Anual</t>
  </si>
  <si>
    <t>9. Por Demanda</t>
  </si>
  <si>
    <t>Frecuencia Control</t>
  </si>
  <si>
    <t>Valor</t>
  </si>
  <si>
    <t>Valoracion</t>
  </si>
  <si>
    <t>Frecuencia Diario, Semanal</t>
  </si>
  <si>
    <t>Frecuencia Quincenal, Mensual, Bimensual, Trimestral,Semestral</t>
  </si>
  <si>
    <t>Frecuencia anual, demanda</t>
  </si>
  <si>
    <t>R1</t>
  </si>
  <si>
    <t>Opciones de Manejo</t>
  </si>
  <si>
    <t>REDUCIRLO O MITIGARLO</t>
  </si>
  <si>
    <t>ASUMIR</t>
  </si>
  <si>
    <t>EVITAR</t>
  </si>
  <si>
    <t>Mejoramiento Continuo</t>
  </si>
  <si>
    <t>Dirección</t>
  </si>
  <si>
    <t>Apoyo</t>
  </si>
  <si>
    <t>Evaluación</t>
  </si>
  <si>
    <t>Proceso/Subproceso</t>
  </si>
  <si>
    <t>Planeación</t>
  </si>
  <si>
    <t>Participación/Gestión del Emprendimiento Cultural</t>
  </si>
  <si>
    <t>Participación/Fomento a la Gestión Cultural Regional</t>
  </si>
  <si>
    <t>Participación/Apoyo a proyectos culturales y artísticos del Programa Nacional de Concertación</t>
  </si>
  <si>
    <t>Participación/Estímulos a la Creación e Investigación</t>
  </si>
  <si>
    <t>Creación y Memoria/Gestión del Patrimonio Bibliográfico</t>
  </si>
  <si>
    <t xml:space="preserve">Creación y Memoria/Gestión de la Actividad Artística    </t>
  </si>
  <si>
    <t>Creación y Memoria/Gestión del Desarrollo Artístico e Industrial de la Cinematografía</t>
  </si>
  <si>
    <t>Creación y Memoria/Gestión creación y consolidación de infraestructura cultural</t>
  </si>
  <si>
    <t>Creación y Memoria/Gestión del Patrimonio Cultural</t>
  </si>
  <si>
    <t>Creación y Memoria/Gestión de Museos   </t>
  </si>
  <si>
    <t>Dialogo Cultura/Gestión de la comunicación y divulgación cultural</t>
  </si>
  <si>
    <t>Dialogo Cultura/Gestión de la Inclusión de la diversidad étnica y cultural</t>
  </si>
  <si>
    <t>Gestión Documental</t>
  </si>
  <si>
    <t>Gestión Humana</t>
  </si>
  <si>
    <t>Contratación- Adquisición de  Bienes y Servicios</t>
  </si>
  <si>
    <t>Gestión Financiera y Contable</t>
  </si>
  <si>
    <t>Sistemas y Recursos Administrativos</t>
  </si>
  <si>
    <t>Asesoría Jurídica</t>
  </si>
  <si>
    <t>Grupo de Prensa y Divulgacion</t>
  </si>
  <si>
    <t>Oficina de Control Interno</t>
  </si>
  <si>
    <t>Grupo de Atención al Ciudadano</t>
  </si>
  <si>
    <t>Dirección de Fomento Regional</t>
  </si>
  <si>
    <t>Grupo de Emprendimiento Cultural</t>
  </si>
  <si>
    <t>Grupo Programa Nacional de Concertación</t>
  </si>
  <si>
    <t>Grupo Programa Nacional de Estimulos</t>
  </si>
  <si>
    <t>Biblioteca Nacional</t>
  </si>
  <si>
    <t>Dirección de Artes</t>
  </si>
  <si>
    <t>Dirección de Cinematografía</t>
  </si>
  <si>
    <t>Dirección de Patrimonio</t>
  </si>
  <si>
    <t>Grupo de Infraestructura Cultural</t>
  </si>
  <si>
    <t xml:space="preserve">Museo Nacional </t>
  </si>
  <si>
    <t>Grupo Programa Fortalecimiento a Museos</t>
  </si>
  <si>
    <t>Dirección de Poblaciones</t>
  </si>
  <si>
    <t>Grupo de Gestion Documental</t>
  </si>
  <si>
    <t>Grupo de Gestion Humana</t>
  </si>
  <si>
    <t>Grupo de Contratos y Convenios</t>
  </si>
  <si>
    <t>Grupo de Gestion Financiera</t>
  </si>
  <si>
    <t>Grupo de Gestion Administrativa y de Servicios</t>
  </si>
  <si>
    <t>Grupo de Gestion de Sistemas e Informatica</t>
  </si>
  <si>
    <t>Oficina Asesora Juridica</t>
  </si>
  <si>
    <t>Grupo de Control Interno Disciplinario</t>
  </si>
  <si>
    <t>Dirección de Comunicaciones</t>
  </si>
  <si>
    <t>Tipo</t>
  </si>
  <si>
    <t>Museo Santa Clara</t>
  </si>
  <si>
    <t>Museo de la Independencia</t>
  </si>
  <si>
    <t>Museo Quinta Bolivar</t>
  </si>
  <si>
    <t>Participación</t>
  </si>
  <si>
    <t>Dependencia</t>
  </si>
  <si>
    <t xml:space="preserve">Oficina Asesora de Planeación </t>
  </si>
  <si>
    <t>Museo Arte Colonial</t>
  </si>
  <si>
    <t>Tipo de Control</t>
  </si>
  <si>
    <t>Preventivos</t>
  </si>
  <si>
    <t>Detectivos</t>
  </si>
  <si>
    <t>Correctivos</t>
  </si>
  <si>
    <t>Estan documentados, formalizados  y actualizados los controles</t>
  </si>
  <si>
    <t>Se cuenta con registros que evidencien la ejecución y
seguimiento del control(es)</t>
  </si>
  <si>
    <t>Está(n) definido(s) el(los) responsable(s) de la
ejecución del control (es) y del seguimiento</t>
  </si>
  <si>
    <t>En el tiempo que lleva el (los) control (es) ha
demostrado ser efectiva</t>
  </si>
  <si>
    <t>Prestación_del_Servicio</t>
  </si>
  <si>
    <t>CONTROL</t>
  </si>
  <si>
    <t>R3</t>
  </si>
  <si>
    <t>R4</t>
  </si>
  <si>
    <t>R2</t>
  </si>
  <si>
    <t>R5</t>
  </si>
  <si>
    <t>C1</t>
  </si>
  <si>
    <t>C2</t>
  </si>
  <si>
    <t>CONTROLES
(ID CONTROL)</t>
  </si>
  <si>
    <t>IMPACTO (L3)</t>
  </si>
  <si>
    <t>PROBABILIDAD (J3)</t>
  </si>
  <si>
    <t>RIESGO INHERENTE</t>
  </si>
  <si>
    <t>RIESGO RESIDUAL</t>
  </si>
  <si>
    <t>DEBILIDADES</t>
  </si>
  <si>
    <t>AMENAZAS</t>
  </si>
  <si>
    <t>%</t>
  </si>
  <si>
    <t>R6</t>
  </si>
  <si>
    <t>R7</t>
  </si>
  <si>
    <t>R8</t>
  </si>
  <si>
    <t>R9</t>
  </si>
  <si>
    <t>R10</t>
  </si>
  <si>
    <t>INSIGNIFICANTE</t>
  </si>
  <si>
    <t>MENOR</t>
  </si>
  <si>
    <t>MODERADO</t>
  </si>
  <si>
    <t>MAYOR</t>
  </si>
  <si>
    <t>CATASTROFICO</t>
  </si>
  <si>
    <t>RARO</t>
  </si>
  <si>
    <t>IMPROBABLE</t>
  </si>
  <si>
    <t>POSIBLE</t>
  </si>
  <si>
    <t>PROBABLE</t>
  </si>
  <si>
    <t>CASI SEGURO</t>
  </si>
  <si>
    <t>ANTES DE CONTROLES</t>
  </si>
  <si>
    <t>DESPUES DE CONTROLES</t>
  </si>
  <si>
    <t>Imagen</t>
  </si>
  <si>
    <t>Activo_Información</t>
  </si>
  <si>
    <t>RIESGO</t>
  </si>
  <si>
    <t>CAUSA</t>
  </si>
  <si>
    <t xml:space="preserve">ACCION </t>
  </si>
  <si>
    <t>TAREAS</t>
  </si>
  <si>
    <t>EJECUCION TAREAS</t>
  </si>
  <si>
    <t>% AVANCE</t>
  </si>
  <si>
    <t>DESCRIPCION DEL AVANCE</t>
  </si>
  <si>
    <t>PLAN DE MANEJO</t>
  </si>
  <si>
    <t>PLAN MANEJO</t>
  </si>
  <si>
    <t xml:space="preserve">ZONA RIESGO RESIDUAL </t>
  </si>
  <si>
    <t>SE PRESENTO EL EVENTO</t>
  </si>
  <si>
    <t>AVISO ALERTA</t>
  </si>
  <si>
    <t>DESCRIPCION EVENTO</t>
  </si>
  <si>
    <t>MEDIO DE VERIFICACION</t>
  </si>
  <si>
    <t>FECHA INICIO</t>
  </si>
  <si>
    <t>FECHA FINALIZACION</t>
  </si>
  <si>
    <t>CAUSAS</t>
  </si>
  <si>
    <t>ID</t>
  </si>
  <si>
    <t>CONTROLES</t>
  </si>
  <si>
    <t>RESPONSABLE
SEGUIMIENTO</t>
  </si>
  <si>
    <t>RESPOSABLE SEGUIMIENTO</t>
  </si>
  <si>
    <t>OPCIONES DE MANEJO</t>
  </si>
  <si>
    <t>CALIFICACIÓN CONTROLES
PROBABILIDAD</t>
  </si>
  <si>
    <t>CALIFICACIÓN CONTROLES IMPACTO</t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</si>
  <si>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1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</si>
  <si>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2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</si>
  <si>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3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</si>
  <si>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4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</si>
  <si>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5 de 6</t>
    </r>
  </si>
  <si>
    <t>TRANSFERIR O COMPARTIR</t>
  </si>
  <si>
    <t>TIPO DE PROCESO</t>
  </si>
  <si>
    <t>CAUSAS INTERNAS/EXTERNAS</t>
  </si>
  <si>
    <t>ID RIESGO</t>
  </si>
  <si>
    <t>ID CONTROL</t>
  </si>
  <si>
    <t>AFECTA IMPACTO</t>
  </si>
  <si>
    <t>AFECTA PROBABILIDAD</t>
  </si>
  <si>
    <t>PUNTAJE</t>
  </si>
  <si>
    <t>ID_RIESGO</t>
  </si>
  <si>
    <t>ACCIÓN</t>
  </si>
  <si>
    <t>TRATAMIENTO</t>
  </si>
  <si>
    <t>FECHA FINAL</t>
  </si>
  <si>
    <t>MATERIALIZACIÓN RIESGO</t>
  </si>
  <si>
    <t>VERSION</t>
  </si>
  <si>
    <t>FECHA</t>
  </si>
  <si>
    <t>Seguimiento y Monitoreo</t>
  </si>
  <si>
    <t>Elaboró</t>
  </si>
  <si>
    <t>Revisó</t>
  </si>
  <si>
    <t>Nombre</t>
  </si>
  <si>
    <t>Cargo</t>
  </si>
  <si>
    <t>Fecha</t>
  </si>
  <si>
    <t>MAPA DE RIESGOS</t>
  </si>
  <si>
    <t>Teatro Colon</t>
  </si>
  <si>
    <t>SITUACION DE RIESGO</t>
  </si>
  <si>
    <t>Despacho Ministro /Asuntos Internacionales</t>
  </si>
  <si>
    <t>Página 6 de 6</t>
  </si>
  <si>
    <t xml:space="preserve">MAPA DE RIESGOS DE GESTIÓN Y CORRUPCIÓN </t>
  </si>
  <si>
    <t xml:space="preserve">Código: </t>
  </si>
  <si>
    <t>FR-01-PR-MEJ-05</t>
  </si>
  <si>
    <t>Versión:</t>
  </si>
  <si>
    <t>Fecha:</t>
  </si>
  <si>
    <t>RAZÓN DE LA ACTUALIZACION</t>
  </si>
  <si>
    <t>Se elaborá manual MN-01-PR-MEJ-05 Metodología administración de riesgos de gestión - corrupción  y formato FR-01-PR-MEJ-05 para su respectivo seguimiento.</t>
  </si>
  <si>
    <t>Enero del 2019</t>
  </si>
  <si>
    <t>Se actualiza los riesgos de la Secretaría de Cultura, Recreación y Deporte con el fin de unificar  riesgos de gestión y corrupción en cumplimiento de la actualizacion de los lineamiento de administración de riesgos.</t>
  </si>
  <si>
    <t>PROCESO</t>
  </si>
  <si>
    <t>RESPONSABLE DEL PROCESO</t>
  </si>
  <si>
    <t xml:space="preserve"> EXTERNOS</t>
  </si>
  <si>
    <t xml:space="preserve"> INTERNOS</t>
  </si>
  <si>
    <t>FACTORES</t>
  </si>
  <si>
    <t>DEPENDENCIA</t>
  </si>
  <si>
    <t>Misional</t>
  </si>
  <si>
    <t>Direccionamiento Estratégico</t>
  </si>
  <si>
    <t>Comunicaciones</t>
  </si>
  <si>
    <t>Mejora Continua</t>
  </si>
  <si>
    <t>Fomento</t>
  </si>
  <si>
    <t>Transformaciones Culturales</t>
  </si>
  <si>
    <t>Formalización de Entidades sin ánimo de lucro</t>
  </si>
  <si>
    <t>Gestión Financiera</t>
  </si>
  <si>
    <t>Gestión Jurídica</t>
  </si>
  <si>
    <t>Gestión de Tic</t>
  </si>
  <si>
    <t>Atención al Ciudadano</t>
  </si>
  <si>
    <t>Gestión Documental, de Recursos Físicos y Servicios Generales</t>
  </si>
  <si>
    <r>
      <t xml:space="preserve">SOCIALES 
</t>
    </r>
    <r>
      <rPr>
        <sz val="14"/>
        <rFont val="Cambria"/>
        <family val="1"/>
        <scheme val="major"/>
      </rPr>
      <t>( Demografía, responsabilidad social, orden público).</t>
    </r>
  </si>
  <si>
    <r>
      <t xml:space="preserve">POLÍTICOS
</t>
    </r>
    <r>
      <rPr>
        <sz val="14"/>
        <rFont val="Cambria"/>
        <family val="1"/>
        <scheme val="major"/>
      </rPr>
      <t>(Cambios de gobierno, legislación, políticas públicas, regulación).</t>
    </r>
  </si>
  <si>
    <r>
      <t xml:space="preserve">ECONÓMICOS
</t>
    </r>
    <r>
      <rPr>
        <sz val="14"/>
        <rFont val="Cambria"/>
        <family val="1"/>
        <scheme val="major"/>
      </rPr>
      <t>(Disponibilidad de capital, liquidez, mercados financieros, desempleo, competencia).</t>
    </r>
  </si>
  <si>
    <r>
      <t xml:space="preserve">TECNOLÓGICOS
</t>
    </r>
    <r>
      <rPr>
        <sz val="14"/>
        <rFont val="Cambria"/>
        <family val="1"/>
        <scheme val="major"/>
      </rPr>
      <t>(Avances en tecnología, acceso a sistemas de información
externos, gobierno en línea)</t>
    </r>
  </si>
  <si>
    <r>
      <t xml:space="preserve">MEDIO AMBIENTALES 
</t>
    </r>
    <r>
      <rPr>
        <sz val="14"/>
        <rFont val="Cambria"/>
        <family val="1"/>
        <scheme val="major"/>
      </rPr>
      <t>(Emisiones y residuos, energía, catástrofes naturales, desarrollo sostenible).</t>
    </r>
  </si>
  <si>
    <r>
      <t xml:space="preserve">COMUNICACIÓN EXTERNA
 </t>
    </r>
    <r>
      <rPr>
        <sz val="14"/>
        <rFont val="Cambria"/>
        <family val="1"/>
        <scheme val="major"/>
      </rPr>
      <t>(Mecanismos utilizados para entrar en contacto con los usuarios o ciudadanos, canales establecidos para que el mismo se comunique con la entidad).</t>
    </r>
  </si>
  <si>
    <r>
      <t xml:space="preserve">FINANCIEROS
 </t>
    </r>
    <r>
      <rPr>
        <sz val="14"/>
        <rFont val="Cambria"/>
        <family val="1"/>
        <scheme val="major"/>
      </rPr>
      <t>(Presupuesto de funcionamiento, recursos de inversión, infraestructura, capacidad instalada).</t>
    </r>
  </si>
  <si>
    <r>
      <t xml:space="preserve">PERSONAL 
</t>
    </r>
    <r>
      <rPr>
        <sz val="14"/>
        <rFont val="Cambria"/>
        <family val="1"/>
        <scheme val="major"/>
      </rPr>
      <t>(Competencia del personal, disponibilidad del personal, seguridad y salud ocupacional).</t>
    </r>
  </si>
  <si>
    <r>
      <t xml:space="preserve">PROCESOS
</t>
    </r>
    <r>
      <rPr>
        <sz val="14"/>
        <rFont val="Cambria"/>
        <family val="1"/>
        <scheme val="major"/>
      </rPr>
      <t>(Capacidad, diseño, ejecución, proveedores, entradas, salidas, gestión del conocimiento).</t>
    </r>
  </si>
  <si>
    <r>
      <t xml:space="preserve">TECNOLOGÍA 
</t>
    </r>
    <r>
      <rPr>
        <sz val="14"/>
        <rFont val="Cambria"/>
        <family val="1"/>
        <scheme val="major"/>
      </rPr>
      <t>(Integridad de datos, disponibilidad de datos y sistemas, desarrollo, producción, mantenimiento de sistemas de información).</t>
    </r>
  </si>
  <si>
    <r>
      <t xml:space="preserve">ESTRATÉGICOS 
</t>
    </r>
    <r>
      <rPr>
        <sz val="14"/>
        <rFont val="Cambria"/>
        <family val="1"/>
        <scheme val="major"/>
      </rPr>
      <t>(Direccionamiento estratégico, planeación institucional, liderazgo, trabajo en equipo y Legal).</t>
    </r>
  </si>
  <si>
    <r>
      <t xml:space="preserve">COMUNICACIÓN INTERNA
 </t>
    </r>
    <r>
      <rPr>
        <sz val="14"/>
        <rFont val="Cambria"/>
        <family val="1"/>
        <scheme val="major"/>
      </rPr>
      <t>(Canales utilizados y su efectividad, flujo de la información necesaria para el desarrollo de las operaciones).</t>
    </r>
  </si>
  <si>
    <r>
      <t xml:space="preserve">DISEÑO DEL PROCESO
 </t>
    </r>
    <r>
      <rPr>
        <sz val="14"/>
        <rFont val="Cambria"/>
        <family val="1"/>
        <scheme val="major"/>
      </rPr>
      <t>(Claridad en la descripción del alcance y objetivo del proceso).</t>
    </r>
  </si>
  <si>
    <r>
      <t xml:space="preserve">INTERACCIONES CON OTROS PROCESOS
 </t>
    </r>
    <r>
      <rPr>
        <sz val="14"/>
        <rFont val="Cambria"/>
        <family val="1"/>
        <scheme val="major"/>
      </rPr>
      <t>(Relación precisa con otros procesos en cuanto a insumos, proveedores, productos, usuarios o clientes).</t>
    </r>
  </si>
  <si>
    <r>
      <t xml:space="preserve">TRANSVERSALIDAD
 </t>
    </r>
    <r>
      <rPr>
        <sz val="14"/>
        <rFont val="Cambria"/>
        <family val="1"/>
        <scheme val="major"/>
      </rPr>
      <t>(Procesos que determinan lineamientos necesarios para el desarrollo de todos los procesos de la entidad).</t>
    </r>
  </si>
  <si>
    <r>
      <t xml:space="preserve">PROCEDIMIENTOS ASOCIADOS </t>
    </r>
    <r>
      <rPr>
        <sz val="14"/>
        <rFont val="Cambria"/>
        <family val="1"/>
        <scheme val="major"/>
      </rPr>
      <t xml:space="preserve">
(Pertinencia en los procedimientos que desarrollan los procesos).</t>
    </r>
  </si>
  <si>
    <r>
      <t xml:space="preserve">RESPONSABLES DEL PROCESO
 </t>
    </r>
    <r>
      <rPr>
        <sz val="14"/>
        <rFont val="Cambria"/>
        <family val="1"/>
        <scheme val="major"/>
      </rPr>
      <t>(Grado de autoridad y responsabilidad de los funcionarios frente al proceso)</t>
    </r>
    <r>
      <rPr>
        <b/>
        <sz val="14"/>
        <rFont val="Cambria"/>
        <family val="1"/>
        <scheme val="major"/>
      </rPr>
      <t>.</t>
    </r>
  </si>
  <si>
    <r>
      <t xml:space="preserve">COMUNICACIÓN ENTRE LOS PROCESOS
 </t>
    </r>
    <r>
      <rPr>
        <sz val="14"/>
        <rFont val="Cambria"/>
        <family val="1"/>
        <scheme val="major"/>
      </rPr>
      <t>(Efectividad en los flujos de información determinados en la interacción de los procesos).</t>
    </r>
  </si>
  <si>
    <t>TIPOLOGÍA DE RIESGOS</t>
  </si>
  <si>
    <t>TIPO PROCESO</t>
  </si>
  <si>
    <t>Gerenciales</t>
  </si>
  <si>
    <t>Financieros</t>
  </si>
  <si>
    <t xml:space="preserve">Mayor </t>
  </si>
  <si>
    <t>Dirección de Planeación</t>
  </si>
  <si>
    <t>Oficina Asesora de Comunicaciones</t>
  </si>
  <si>
    <t>Dirección de Fomento</t>
  </si>
  <si>
    <t>Dirección de Cultura Ciudadana</t>
  </si>
  <si>
    <t>Trasnformaciones Culturales</t>
  </si>
  <si>
    <t>Dirección de Lectura y Bibliotecas</t>
  </si>
  <si>
    <t>Dirección de Asusntos Locales</t>
  </si>
  <si>
    <t>Participación y Dialogo Social</t>
  </si>
  <si>
    <t>Dirección de Arte, Cultura y Patrimonio</t>
  </si>
  <si>
    <t>Gestión de la Infraestructura Cultural y Patrimonial</t>
  </si>
  <si>
    <t>Dirección de Persona Jurídicas</t>
  </si>
  <si>
    <t>Dirección de Gestión Corporativa</t>
  </si>
  <si>
    <t>Grupo Interno de Recursos Financieros</t>
  </si>
  <si>
    <t>Grupo Interno de Recursos Físicos</t>
  </si>
  <si>
    <t>Grupo Interno de Recursos Humanos</t>
  </si>
  <si>
    <t>Gestión de Talento Humano</t>
  </si>
  <si>
    <t>Grupo Interno de Sistemas</t>
  </si>
  <si>
    <t>Oficina Asesora Jurídica</t>
  </si>
  <si>
    <t>Oficina de Control Iinterno Disciplinario</t>
  </si>
  <si>
    <t>Oficina de Control interno</t>
  </si>
  <si>
    <t>Seguimiento y Evaluación de la Gestión</t>
  </si>
  <si>
    <t>Control Disciplinario</t>
  </si>
  <si>
    <t>¿EN QUE DOCUMENTO, SE EVIDENCIA EL CONTROL?</t>
  </si>
  <si>
    <t>¿Existe un responsable asignado a la ejecución del control?</t>
  </si>
  <si>
    <t>Asignado</t>
  </si>
  <si>
    <t>No asignado</t>
  </si>
  <si>
    <t>¿El responsable tiene la autoridad y adecuada segregación de funciones en la ejecución del control?</t>
  </si>
  <si>
    <t>¿La oportunidad en que se ejecuta el control ayuda a prevenir la mitigación del riesgo o a detectar la materialización del riesgo de manera oportuna?</t>
  </si>
  <si>
    <t>Oportuna</t>
  </si>
  <si>
    <t>Inoportuna</t>
  </si>
  <si>
    <t>¿Las actividades que se desarrollan en el control realmente buscan por si sola prevenir o detectar las causas que pueden dar origen al riesgo, ejemplo Verificar, Validar Cotejar, Comparar, Revisar, ¿etc.?</t>
  </si>
  <si>
    <t>Prevenir</t>
  </si>
  <si>
    <t>No es un control</t>
  </si>
  <si>
    <t xml:space="preserve"> Detectar</t>
  </si>
  <si>
    <t>¿La fuente de información que se utiliza en el desarrollo del control es información confiable que permita mitigar el riesgo?</t>
  </si>
  <si>
    <t>No confiable</t>
  </si>
  <si>
    <t>Confiable</t>
  </si>
  <si>
    <t>¿Las observaciones, desviaciones o diferencias identificadas como resultados de la ejecución del control son investigadas y resueltas de manera oportuna?</t>
  </si>
  <si>
    <t>Se investigan y resuelven oportunamente</t>
  </si>
  <si>
    <t>No se investigan y resuelven oportunamente.</t>
  </si>
  <si>
    <t>¿Se deja evidencia o rastro de la ejecución del control, que permita a cualquier tercero con la evidencia, llegar a la misma conclusión?</t>
  </si>
  <si>
    <t>Completa</t>
  </si>
  <si>
    <t xml:space="preserve">Incompleta </t>
  </si>
  <si>
    <t xml:space="preserve"> No existente</t>
  </si>
  <si>
    <t>Operativos</t>
  </si>
  <si>
    <t>Estrategicos</t>
  </si>
  <si>
    <t>Imagen_o_Reputacional</t>
  </si>
  <si>
    <t>Corrupcion</t>
  </si>
  <si>
    <t>Tecnologicos</t>
  </si>
  <si>
    <t>Partiendo del contexto de la entidad "FT-01-DES-EST Conocimiento y contexto de la Organización para el Direccionamiento Estratégico" y el mapeo de cada uno de los procesos,  se analiza las amenzas y debilidades que pueden generar situación de riesgo, teniendo en cuenta los objetivos estratégicos y de proceso de la entidad, a nivel de Contexto interno, externo y del Proceso.</t>
  </si>
  <si>
    <t>CONTEXTO ESTRATÉGICO DE LOS PROCESO</t>
  </si>
  <si>
    <t>C3</t>
  </si>
  <si>
    <t>MATRIZ DEFINICIÓN DE LOS RIEGOS DE CORRUPCIÓN</t>
  </si>
  <si>
    <t>Criterios para calificar el Impacto - Riesgos de Corrupción</t>
  </si>
  <si>
    <t>No.</t>
  </si>
  <si>
    <t xml:space="preserve"> Riesgo</t>
  </si>
  <si>
    <t>Acción u omisión</t>
  </si>
  <si>
    <t>Uso del poder</t>
  </si>
  <si>
    <t>Beneficio a terceros</t>
  </si>
  <si>
    <t>Preguntas: Si el riesgo de corrupción se materializa podría…</t>
  </si>
  <si>
    <t>1=Si / 0=No</t>
  </si>
  <si>
    <t>¿Afectar al grupo de funcionarios del proceso?</t>
  </si>
  <si>
    <r>
      <t xml:space="preserve">Responder afirmativamente de UNO a CINCO pregunta(s) genera un impacto </t>
    </r>
    <r>
      <rPr>
        <b/>
        <sz val="11"/>
        <color theme="1"/>
        <rFont val="Calibri"/>
        <family val="2"/>
        <scheme val="minor"/>
      </rPr>
      <t>moderado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         Responder afirmativamente de SEIS a ONCE preguntas genera un impacto </t>
    </r>
    <r>
      <rPr>
        <b/>
        <sz val="11"/>
        <color theme="1"/>
        <rFont val="Calibri"/>
        <family val="2"/>
        <scheme val="minor"/>
      </rPr>
      <t>mayor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                      Responder afirmativamente de DOCE a DIECINUEVE preguntas genera un impacto </t>
    </r>
    <r>
      <rPr>
        <b/>
        <sz val="11"/>
        <color theme="1"/>
        <rFont val="Calibri"/>
        <family val="2"/>
        <scheme val="minor"/>
      </rPr>
      <t>catastrófico.</t>
    </r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</si>
  <si>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</si>
  <si>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</si>
  <si>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</si>
  <si>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</si>
  <si>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</si>
  <si>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</si>
  <si>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 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</si>
  <si>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</si>
  <si>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</si>
  <si>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</si>
  <si>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</si>
  <si>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</si>
  <si>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</si>
  <si>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</si>
  <si>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</si>
  <si>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</si>
  <si>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</si>
  <si>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Acción u omisión + uso del poder + desviación de la gestión de lo público + el beneficio a terceros</t>
  </si>
  <si>
    <t>¿Generar daño ambiental?</t>
  </si>
  <si>
    <t>TOTAL</t>
  </si>
  <si>
    <t xml:space="preserve">Rango Calificación del Diseño
</t>
  </si>
  <si>
    <t>Fuerte</t>
  </si>
  <si>
    <t>Calificación entre 96 y 100</t>
  </si>
  <si>
    <t>Calificación entre 86 y 95</t>
  </si>
  <si>
    <t>Débil</t>
  </si>
  <si>
    <t>Calificación entre 0 y 85</t>
  </si>
  <si>
    <t xml:space="preserve">Rango Calificación de la ejecución
</t>
  </si>
  <si>
    <t>Rango Calificación de la Ejecución</t>
  </si>
  <si>
    <t>Opción de Respuesta al Criterio de Evaluación</t>
  </si>
  <si>
    <t>El control se ejecuta de manera consistente por parte del responsable</t>
  </si>
  <si>
    <t>El control no se ejecuta por parte del responsable</t>
  </si>
  <si>
    <t>FUERTE</t>
  </si>
  <si>
    <t>DÉBIL</t>
  </si>
  <si>
    <t>Adecuado</t>
  </si>
  <si>
    <t>Inadecuado</t>
  </si>
  <si>
    <t>Preventivo</t>
  </si>
  <si>
    <t>Detectivo</t>
  </si>
  <si>
    <t xml:space="preserve">¿Las actividades que se desarrollan en el control realmente buscan por si sola prevenir o detectar las causas que pueden dar origen al riesgo, ejemplo Verificar, Validar Cotejar, Comparar, Revisar (…)?
</t>
  </si>
  <si>
    <t xml:space="preserve">Solidez del Control Integralmente (Diseño y Ejecución)
</t>
  </si>
  <si>
    <t>MONITOREO Y SEGUIMIENTOS  (Herramienta Drive)</t>
  </si>
  <si>
    <t>Desviar la Gestión de lo Público</t>
  </si>
  <si>
    <t>Se modifica el formato incluyendo todos los pasos para la  formulación de riesgos, anexa mapa de calor y en la valoración del riesgo se incluye valoración de controles rango calificación del diseño, rango calificación de la ejecución y solidez del control integralmente (Diseño y Ejecución). orfeo no. 20195000215133</t>
  </si>
  <si>
    <r>
      <rPr>
        <b/>
        <sz val="11"/>
        <rFont val="Calibri"/>
        <family val="2"/>
      </rPr>
      <t>Código: FR-01-PR-MEJ-05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 2
</t>
    </r>
    <r>
      <rPr>
        <b/>
        <sz val="11"/>
        <rFont val="Calibri"/>
        <family val="2"/>
      </rPr>
      <t>Fecha:</t>
    </r>
    <r>
      <rPr>
        <sz val="11"/>
        <rFont val="Calibri"/>
        <family val="2"/>
      </rPr>
      <t xml:space="preserve">  14/11/2019</t>
    </r>
  </si>
  <si>
    <r>
      <rPr>
        <b/>
        <sz val="11"/>
        <rFont val="Calibri"/>
        <family val="2"/>
      </rPr>
      <t xml:space="preserve">Código: </t>
    </r>
    <r>
      <rPr>
        <sz val="11"/>
        <rFont val="Calibri"/>
        <family val="2"/>
      </rPr>
      <t xml:space="preserve">FR-01-PR-MEJ-05
</t>
    </r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 2
</t>
    </r>
    <r>
      <rPr>
        <b/>
        <sz val="11"/>
        <rFont val="Calibri"/>
        <family val="2"/>
      </rPr>
      <t>Fecha:</t>
    </r>
    <r>
      <rPr>
        <sz val="11"/>
        <rFont val="Calibri"/>
        <family val="2"/>
      </rPr>
      <t xml:space="preserve"> 14/11/2019</t>
    </r>
  </si>
  <si>
    <t>LÍDER DE SISTEMAS DE GESTIÓN</t>
  </si>
  <si>
    <t>Que el peticionario interponga algún recurso debido al trámite extemporaneo</t>
  </si>
  <si>
    <t xml:space="preserve">Por falta de claridad en la petición </t>
  </si>
  <si>
    <t>Respuesta tardia de la solicitud presentada</t>
  </si>
  <si>
    <t xml:space="preserve">Mantener actualizados los procedimientos del Sistema Distrital de Patrimonio Cultural </t>
  </si>
  <si>
    <t xml:space="preserve">PR-GIC-03 v1 Amparo provisional de Bienes de Interés Cultural (BIC)
PR-GIC-05 v1 Administrativo sancionatorio frente a los comportamientos que atentan contra el Patrimonio Cultural de la  Ciudad      </t>
  </si>
  <si>
    <t>Asesoría del equipo técnico a la ciudadanía</t>
  </si>
  <si>
    <t>Radicado de las asesorías realizadas mensualmente</t>
  </si>
  <si>
    <t>Requerimiento de información adicional para continuar con respuesta a la solicitud</t>
  </si>
  <si>
    <t>Radicado de salida requiriendo información adicional</t>
  </si>
  <si>
    <t>Actualizar los procedimientos cuando haya lugar</t>
  </si>
  <si>
    <t>Brindar asesoría a los ciudadanos interesados</t>
  </si>
  <si>
    <t>Elaborar el requerimiento de información adicional</t>
  </si>
  <si>
    <t>Revisar el procedimiento e identificar necesidad y actualizar el Procidimiento</t>
  </si>
  <si>
    <t>Analizar la documentación</t>
  </si>
  <si>
    <t>Enviar a correspondencia externa para continuar el trámite</t>
  </si>
  <si>
    <t>febrero a demanda</t>
  </si>
  <si>
    <t>si a lugar de febrero</t>
  </si>
  <si>
    <t>Procedimientos MIPG</t>
  </si>
  <si>
    <t>Radicados ORFEO</t>
  </si>
  <si>
    <t>Desconocimiento al interior de la entidad en las competencias de cada área</t>
  </si>
  <si>
    <t>I SEMESTRE</t>
  </si>
  <si>
    <t>x</t>
  </si>
  <si>
    <t>Yucelly Ascencio González / Alexandra Méndez Espitia</t>
  </si>
  <si>
    <t>Contratista     /   Profesional Especializado</t>
  </si>
  <si>
    <t>Dirección  de Arte, Cultura y Patrimonio</t>
  </si>
  <si>
    <t>Ines Elvira Montealegre Martínez  /  Sandra Liliana Ruíz Gutíerrez</t>
  </si>
  <si>
    <t>Uso del poder para habilitar proyectos con financiados con recursos LEP, sin el lleno de los requisitos para beneficio propio o de un tercero</t>
  </si>
  <si>
    <t>Profesional de la Dirección de Arte Cultura y Patrimonio</t>
  </si>
  <si>
    <t>Gestión de Infraestructura Cultural y Patrimonial</t>
  </si>
  <si>
    <t>Liliana Mercedes González Jinete</t>
  </si>
  <si>
    <t xml:space="preserve">Se actualiza  mapa de riesgos del Proceso de Gestión de Infraestructura Cultural y Patrimonial radicado Orfeo No.20203000279343, de acuerdo con el mapeo radicado Orfeo No. 20203000273643,  se verifica los mapas de riesgos de la vigencia 2020:
1. Riesgo de Gestión: No dar el trámite oportuno a la solicitud presentada Este riesgo se encuentra incorporado en el riesgo 2 identificado en el mapeo, debido a que se establecieron las siguientes causas: Desconocimiento al interior de la entidad en las competencias de cada área.
</t>
  </si>
  <si>
    <t>Se actualiza el mapa de riesgos del  Proceso de Gestión de Infraestructura Cultural y Patrimonial radicado Orfeo No. 20193000245013, para el 2020.</t>
  </si>
  <si>
    <t>Diciembre 18 del 2020</t>
  </si>
  <si>
    <t>2diciembre 24 del  018</t>
  </si>
  <si>
    <t>Noviembre 13 del 2019</t>
  </si>
  <si>
    <t>Diciembre 16 del 2020</t>
  </si>
  <si>
    <t>2- Que llegue a la dependencia incorrecta</t>
  </si>
  <si>
    <r>
      <t>Adjudicar propuestas sin el lleno de los requisitos</t>
    </r>
    <r>
      <rPr>
        <b/>
        <sz val="14"/>
        <color rgb="FFFF0000"/>
        <rFont val="Cambria"/>
        <family val="1"/>
        <scheme val="major"/>
      </rPr>
      <t xml:space="preserve"> (R1)</t>
    </r>
  </si>
  <si>
    <r>
      <t xml:space="preserve">Trámite extemporaneo de la solicitud presentada. </t>
    </r>
    <r>
      <rPr>
        <b/>
        <sz val="14"/>
        <color rgb="FFFF0000"/>
        <rFont val="Cambria"/>
        <family val="1"/>
        <scheme val="major"/>
      </rPr>
      <t>(R2)</t>
    </r>
    <r>
      <rPr>
        <sz val="14"/>
        <color theme="1"/>
        <rFont val="Cambria"/>
        <family val="1"/>
        <scheme val="major"/>
      </rPr>
      <t xml:space="preserve">
</t>
    </r>
  </si>
  <si>
    <r>
      <t xml:space="preserve">Reprocesos en la gestión de la SCRD, generando extemporaneidad en la respuesta </t>
    </r>
    <r>
      <rPr>
        <b/>
        <sz val="14"/>
        <color rgb="FFFF0000"/>
        <rFont val="Cambria"/>
        <family val="1"/>
        <scheme val="major"/>
      </rPr>
      <t>(R2)</t>
    </r>
  </si>
  <si>
    <t xml:space="preserve">Atender al público presencial y virrtualmente según el requerimiento </t>
  </si>
  <si>
    <t>Presentar para consideración del Comité LEP proyectos que no cumplan con los requisitos establecidos</t>
  </si>
  <si>
    <t>Desconocimiento de la modificación  de la normatividad que reglamenta la Ley 1493 de 2011,  por parte del equipo asignado para la verificación técnica, jurídica y financiera de los proyectos</t>
  </si>
  <si>
    <t>Que por accion u omisión se habilite un proyecto con recursos LEP para beneficio propio o de un tercero</t>
  </si>
  <si>
    <t>Que equipo profesional no mantenga uniformidad en los criterios de verificación de las propuestas de la convocatoria</t>
  </si>
  <si>
    <t>Desconocimiento al interior de la entidad en los cambios de la normatividad.</t>
  </si>
  <si>
    <r>
      <t xml:space="preserve">Reprocesos en la gestión de la SCRD, generando devoluciones de los resultados </t>
    </r>
    <r>
      <rPr>
        <b/>
        <sz val="14"/>
        <color rgb="FFFF0000"/>
        <rFont val="Cambria"/>
        <family val="1"/>
        <scheme val="major"/>
      </rPr>
      <t>(R1)</t>
    </r>
  </si>
  <si>
    <t>1- Por desconocimiento de quien recibe la petición para reasignar a la SIPC</t>
  </si>
  <si>
    <t>Verificación de manera conjunta el cumplimiento de los requisitos por parte de un equipo interdisciplinario</t>
  </si>
  <si>
    <t>Identificar las modificaciones reglamentarias relacionadas con la Ley 1493 de 2011</t>
  </si>
  <si>
    <t>Conformar un equipo interdisciplinario para la verificación del cumplimiento de los requisitos</t>
  </si>
  <si>
    <r>
      <rPr>
        <b/>
        <sz val="9"/>
        <color theme="1"/>
        <rFont val="Calibri"/>
        <family val="2"/>
      </rPr>
      <t>1.</t>
    </r>
    <r>
      <rPr>
        <sz val="9"/>
        <color theme="1"/>
        <rFont val="Calibri"/>
        <family val="2"/>
      </rPr>
      <t xml:space="preserve"> Participar en las socializaciones que la SCRD realice de los cambios normativos. </t>
    </r>
  </si>
  <si>
    <r>
      <rPr>
        <b/>
        <sz val="9"/>
        <color theme="1"/>
        <rFont val="Calibri"/>
        <family val="2"/>
      </rPr>
      <t>2.</t>
    </r>
    <r>
      <rPr>
        <sz val="9"/>
        <color theme="1"/>
        <rFont val="Calibri"/>
        <family val="2"/>
      </rPr>
      <t xml:space="preserve"> Actualizar el listado de verificación de los requisitos técnicos de conformidad con la normatividad vigente</t>
    </r>
  </si>
  <si>
    <r>
      <rPr>
        <b/>
        <sz val="9"/>
        <color rgb="FF000000"/>
        <rFont val="Calibri"/>
        <family val="2"/>
        <scheme val="minor"/>
      </rPr>
      <t>1.</t>
    </r>
    <r>
      <rPr>
        <sz val="9"/>
        <color rgb="FF000000"/>
        <rFont val="Calibri"/>
        <family val="2"/>
        <scheme val="minor"/>
      </rPr>
      <t xml:space="preserve"> Acta de reunión concepto de viabilidad.
</t>
    </r>
    <r>
      <rPr>
        <b/>
        <sz val="9"/>
        <color rgb="FF000000"/>
        <rFont val="Calibri"/>
        <family val="2"/>
        <scheme val="minor"/>
      </rPr>
      <t xml:space="preserve">2. </t>
    </r>
    <r>
      <rPr>
        <sz val="9"/>
        <color rgb="FF000000"/>
        <rFont val="Calibri"/>
        <family val="2"/>
        <scheme val="minor"/>
      </rPr>
      <t xml:space="preserve">Resolución adopción concepto Comité LEP 
</t>
    </r>
    <r>
      <rPr>
        <b/>
        <sz val="9"/>
        <color rgb="FF000000"/>
        <rFont val="Calibri"/>
        <family val="2"/>
        <scheme val="minor"/>
      </rPr>
      <t/>
    </r>
  </si>
  <si>
    <t>Acta de reunión</t>
  </si>
  <si>
    <t xml:space="preserve">Acta de reunión y resoluciones de adopción. </t>
  </si>
  <si>
    <t>Trámite extemporáneo de la solicitud presentada a la Subdirección de Infraestructura y Patrimonio Cultural - SIPC</t>
  </si>
  <si>
    <t xml:space="preserve">1. Retrasos en los cronogramas de ejecución de los proyectos
2. Incumplimiento de las metas y el objetivo propuesto
3. Desconfianza de la ciudadanía en los procesos que adelanta la SCRD
4. Investigaciones
5. Sanciones </t>
  </si>
  <si>
    <t>Socialización de la normatividad vigente que cobija a la SCRD para la asignación de los recursos de la contibución parafiscal cultural</t>
  </si>
  <si>
    <r>
      <rPr>
        <b/>
        <sz val="9"/>
        <color rgb="FF000000"/>
        <rFont val="Calibri"/>
        <family val="2"/>
        <scheme val="minor"/>
      </rPr>
      <t>1</t>
    </r>
    <r>
      <rPr>
        <sz val="9"/>
        <color rgb="FF000000"/>
        <rFont val="Calibri"/>
        <family val="2"/>
        <scheme val="minor"/>
      </rPr>
      <t xml:space="preserve">. Publicación presentacion actualización de la normatividad.
</t>
    </r>
    <r>
      <rPr>
        <b/>
        <sz val="9"/>
        <color rgb="FF000000"/>
        <rFont val="Calibri"/>
        <family val="2"/>
        <scheme val="minor"/>
      </rPr>
      <t>2.</t>
    </r>
    <r>
      <rPr>
        <sz val="9"/>
        <color rgb="FF000000"/>
        <rFont val="Calibri"/>
        <family val="2"/>
        <scheme val="minor"/>
      </rPr>
      <t xml:space="preserve"> Acta sesión Comité LEP</t>
    </r>
  </si>
  <si>
    <t>Pantallazo publicación presentación</t>
  </si>
  <si>
    <r>
      <rPr>
        <b/>
        <sz val="9"/>
        <color theme="1"/>
        <rFont val="Calibri"/>
        <family val="2"/>
      </rPr>
      <t>1.</t>
    </r>
    <r>
      <rPr>
        <sz val="9"/>
        <color theme="1"/>
        <rFont val="Calibri"/>
        <family val="2"/>
      </rPr>
      <t xml:space="preserve"> Comprobar el cumplimiento de los requisitos por parte del equipo interdisciplinar haciendo uso del listado de verificación actualizado.</t>
    </r>
  </si>
  <si>
    <t>Noviembre 29 del 2020</t>
  </si>
  <si>
    <t xml:space="preserve">Se actualiza  mapa de riesgos del Proceso de Gestión de Infraestructura Cultural y Patrimonial radicado Orfeo No. 20213100365063, ajustando la identificación de riesgos, de acuerdo con las observaciones realizadas por la OCI, estipulando los siguientes riesgos con sus análisis, valoración, plan de acción:
R1: Presentar para consideración del Comité LEP proyectos que no cumplan con los requisitos establecidos
R2: Trámite extemporáneo de la solicitud presentada a la Subdirección de Infraestructura y Patrimonio  Cultural - SIPC
</t>
  </si>
  <si>
    <t>Karen Linares Ardila</t>
  </si>
  <si>
    <t xml:space="preserve"> Profesional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</si>
</sst>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9"/>
      <name val="Cambria"/>
      <family val="1"/>
    </font>
    <font>
      <b/>
      <sz val="9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theme="1"/>
      <name val="Cambria"/>
      <family val="1"/>
      <scheme val="major"/>
    </font>
    <font>
      <b/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rgb="FF000000"/>
      <name val="Arial Narrow"/>
      <family val="2"/>
    </font>
    <font>
      <sz val="11"/>
      <color theme="0" tint="-0.249977111117893"/>
      <name val="Calibri"/>
      <family val="2"/>
      <scheme val="min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4"/>
      <color theme="1"/>
      <name val="Arial Narrow"/>
      <family val="2"/>
    </font>
    <font>
      <sz val="10"/>
      <color rgb="FF000000"/>
      <name val="Calibri"/>
      <family val="2"/>
    </font>
    <font>
      <sz val="16"/>
      <name val="Calibri"/>
      <family val="2"/>
    </font>
    <font>
      <sz val="14"/>
      <color rgb="FF00000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3"/>
      <color rgb="FF000000"/>
      <name val="Arial Narrow"/>
      <family val="2"/>
    </font>
    <font>
      <b/>
      <sz val="13"/>
      <color theme="1"/>
      <name val="Arial Narrow"/>
      <family val="2"/>
    </font>
    <font>
      <b/>
      <sz val="13"/>
      <color rgb="FFFFFFFF"/>
      <name val="Arial Narrow"/>
      <family val="2"/>
    </font>
    <font>
      <sz val="13"/>
      <color rgb="FF000000"/>
      <name val="Arial Narrow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FF0000"/>
      <name val="Cambria"/>
      <family val="1"/>
      <scheme val="maj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CD45E"/>
        <bgColor indexed="64"/>
      </patternFill>
    </fill>
    <fill>
      <patternFill patternType="solid">
        <fgColor rgb="FF6197D9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ED7D3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52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/>
    <xf numFmtId="0" fontId="0" fillId="5" borderId="1" xfId="0" applyFill="1" applyBorder="1"/>
    <xf numFmtId="0" fontId="0" fillId="0" borderId="1" xfId="0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Protection="1">
      <protection hidden="1"/>
    </xf>
    <xf numFmtId="0" fontId="0" fillId="0" borderId="0" xfId="0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horizontal="center" vertical="center"/>
      <protection hidden="1"/>
    </xf>
    <xf numFmtId="0" fontId="0" fillId="5" borderId="1" xfId="0" applyFill="1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2" borderId="0" xfId="0" applyFill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11" fillId="7" borderId="0" xfId="0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Border="1" applyAlignment="1" applyProtection="1">
      <alignment horizontal="center" vertical="center" wrapText="1"/>
      <protection hidden="1"/>
    </xf>
    <xf numFmtId="0" fontId="11" fillId="8" borderId="0" xfId="0" applyFont="1" applyFill="1" applyBorder="1" applyAlignment="1" applyProtection="1">
      <alignment horizontal="center" vertical="center"/>
      <protection hidden="1"/>
    </xf>
    <xf numFmtId="0" fontId="11" fillId="8" borderId="0" xfId="0" applyFont="1" applyFill="1" applyBorder="1" applyAlignment="1" applyProtection="1">
      <alignment horizontal="center" vertical="center" wrapText="1"/>
      <protection hidden="1"/>
    </xf>
    <xf numFmtId="0" fontId="11" fillId="9" borderId="0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Border="1" applyAlignment="1" applyProtection="1">
      <alignment horizontal="center" vertical="center" wrapText="1"/>
      <protection hidden="1"/>
    </xf>
    <xf numFmtId="0" fontId="11" fillId="10" borderId="0" xfId="0" applyFont="1" applyFill="1" applyBorder="1" applyAlignment="1" applyProtection="1">
      <alignment horizontal="center" vertical="center"/>
      <protection hidden="1"/>
    </xf>
    <xf numFmtId="0" fontId="11" fillId="1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vertical="center"/>
    </xf>
    <xf numFmtId="0" fontId="7" fillId="0" borderId="0" xfId="0" applyFont="1" applyBorder="1"/>
    <xf numFmtId="0" fontId="7" fillId="2" borderId="0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7" fillId="0" borderId="0" xfId="0" applyFont="1" applyProtection="1"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3" applyNumberFormat="1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6" xfId="0" applyFont="1" applyFill="1" applyBorder="1" applyAlignment="1" applyProtection="1">
      <alignment horizontal="justify" vertical="center" wrapText="1"/>
      <protection locked="0"/>
    </xf>
    <xf numFmtId="0" fontId="2" fillId="2" borderId="3" xfId="0" applyFont="1" applyFill="1" applyBorder="1" applyAlignment="1" applyProtection="1">
      <alignment horizontal="justify" vertical="center" wrapText="1"/>
      <protection locked="0"/>
    </xf>
    <xf numFmtId="0" fontId="2" fillId="2" borderId="12" xfId="0" applyFont="1" applyFill="1" applyBorder="1" applyAlignment="1" applyProtection="1">
      <alignment horizontal="justify" vertical="center" wrapText="1"/>
      <protection locked="0"/>
    </xf>
    <xf numFmtId="0" fontId="2" fillId="2" borderId="39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1" fillId="2" borderId="0" xfId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horizontal="justify" vertical="center" wrapText="1"/>
      <protection locked="0"/>
    </xf>
    <xf numFmtId="0" fontId="1" fillId="2" borderId="0" xfId="1" applyFont="1" applyFill="1" applyBorder="1" applyAlignment="1" applyProtection="1">
      <alignment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hidden="1"/>
    </xf>
    <xf numFmtId="0" fontId="1" fillId="2" borderId="0" xfId="1" applyFill="1" applyBorder="1" applyAlignment="1" applyProtection="1">
      <alignment horizontal="left" vertical="center" wrapText="1"/>
      <protection hidden="1"/>
    </xf>
    <xf numFmtId="0" fontId="1" fillId="2" borderId="0" xfId="1" applyFill="1" applyBorder="1" applyAlignment="1" applyProtection="1">
      <alignment horizontal="center" vertical="center" wrapText="1"/>
      <protection hidden="1"/>
    </xf>
    <xf numFmtId="9" fontId="1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11" fillId="10" borderId="41" xfId="0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/>
      <protection hidden="1"/>
    </xf>
    <xf numFmtId="0" fontId="11" fillId="10" borderId="43" xfId="0" applyFont="1" applyFill="1" applyBorder="1" applyAlignment="1" applyProtection="1">
      <alignment horizontal="center" vertical="center"/>
      <protection hidden="1"/>
    </xf>
    <xf numFmtId="0" fontId="11" fillId="10" borderId="44" xfId="0" applyFont="1" applyFill="1" applyBorder="1" applyAlignment="1" applyProtection="1">
      <alignment horizontal="center" vertical="center"/>
      <protection hidden="1"/>
    </xf>
    <xf numFmtId="0" fontId="11" fillId="10" borderId="45" xfId="0" applyFont="1" applyFill="1" applyBorder="1" applyAlignment="1" applyProtection="1">
      <alignment horizontal="center" vertical="center" wrapText="1"/>
      <protection hidden="1"/>
    </xf>
    <xf numFmtId="0" fontId="11" fillId="9" borderId="41" xfId="0" applyFont="1" applyFill="1" applyBorder="1" applyAlignment="1" applyProtection="1">
      <alignment horizontal="center" vertical="center"/>
      <protection hidden="1"/>
    </xf>
    <xf numFmtId="0" fontId="11" fillId="9" borderId="42" xfId="0" applyFont="1" applyFill="1" applyBorder="1" applyAlignment="1" applyProtection="1">
      <alignment horizontal="center" vertical="center"/>
      <protection hidden="1"/>
    </xf>
    <xf numFmtId="0" fontId="11" fillId="9" borderId="43" xfId="0" applyFont="1" applyFill="1" applyBorder="1" applyAlignment="1" applyProtection="1">
      <alignment horizontal="center" vertical="center"/>
      <protection hidden="1"/>
    </xf>
    <xf numFmtId="0" fontId="11" fillId="9" borderId="44" xfId="0" applyFont="1" applyFill="1" applyBorder="1" applyAlignment="1" applyProtection="1">
      <alignment horizontal="center" vertical="center"/>
      <protection hidden="1"/>
    </xf>
    <xf numFmtId="0" fontId="11" fillId="9" borderId="45" xfId="0" applyFont="1" applyFill="1" applyBorder="1" applyAlignment="1" applyProtection="1">
      <alignment horizontal="center" vertical="center" wrapText="1"/>
      <protection hidden="1"/>
    </xf>
    <xf numFmtId="0" fontId="11" fillId="7" borderId="41" xfId="0" applyFont="1" applyFill="1" applyBorder="1" applyAlignment="1" applyProtection="1">
      <alignment horizontal="center" vertical="center"/>
      <protection hidden="1"/>
    </xf>
    <xf numFmtId="0" fontId="11" fillId="7" borderId="42" xfId="0" applyFont="1" applyFill="1" applyBorder="1" applyAlignment="1" applyProtection="1">
      <alignment horizontal="center" vertical="center"/>
      <protection hidden="1"/>
    </xf>
    <xf numFmtId="0" fontId="11" fillId="7" borderId="43" xfId="0" applyFont="1" applyFill="1" applyBorder="1" applyAlignment="1" applyProtection="1">
      <alignment horizontal="center" vertical="center"/>
      <protection hidden="1"/>
    </xf>
    <xf numFmtId="0" fontId="11" fillId="7" borderId="44" xfId="0" applyFont="1" applyFill="1" applyBorder="1" applyAlignment="1" applyProtection="1">
      <alignment horizontal="center" vertical="center"/>
      <protection hidden="1"/>
    </xf>
    <xf numFmtId="0" fontId="11" fillId="7" borderId="45" xfId="0" applyFont="1" applyFill="1" applyBorder="1" applyAlignment="1" applyProtection="1">
      <alignment horizontal="center" vertical="center" wrapText="1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42" xfId="0" applyFont="1" applyFill="1" applyBorder="1" applyAlignment="1" applyProtection="1">
      <alignment horizontal="center" vertical="center"/>
      <protection hidden="1"/>
    </xf>
    <xf numFmtId="0" fontId="11" fillId="8" borderId="43" xfId="0" applyFont="1" applyFill="1" applyBorder="1" applyAlignment="1" applyProtection="1">
      <alignment horizontal="center" vertical="center"/>
      <protection hidden="1"/>
    </xf>
    <xf numFmtId="0" fontId="11" fillId="8" borderId="44" xfId="0" applyFont="1" applyFill="1" applyBorder="1" applyAlignment="1" applyProtection="1">
      <alignment horizontal="center" vertical="center"/>
      <protection hidden="1"/>
    </xf>
    <xf numFmtId="0" fontId="11" fillId="8" borderId="4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0" fillId="6" borderId="35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7" fillId="2" borderId="1" xfId="0" applyFont="1" applyFill="1" applyBorder="1" applyAlignment="1"/>
    <xf numFmtId="0" fontId="24" fillId="6" borderId="60" xfId="0" applyFont="1" applyFill="1" applyBorder="1" applyAlignment="1">
      <alignment horizontal="center" vertical="center" wrapText="1"/>
    </xf>
    <xf numFmtId="0" fontId="7" fillId="2" borderId="19" xfId="0" applyFont="1" applyFill="1" applyBorder="1"/>
    <xf numFmtId="0" fontId="7" fillId="2" borderId="19" xfId="0" applyFont="1" applyFill="1" applyBorder="1" applyAlignment="1"/>
    <xf numFmtId="0" fontId="22" fillId="2" borderId="19" xfId="0" applyFont="1" applyFill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4" fontId="0" fillId="0" borderId="3" xfId="0" applyNumberFormat="1" applyBorder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3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36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88" xfId="0" applyBorder="1" applyAlignment="1">
      <alignment horizontal="center"/>
    </xf>
    <xf numFmtId="0" fontId="0" fillId="0" borderId="88" xfId="0" applyBorder="1"/>
    <xf numFmtId="0" fontId="36" fillId="0" borderId="8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35" fillId="0" borderId="36" xfId="0" applyFont="1" applyBorder="1" applyAlignment="1">
      <alignment vertical="center"/>
    </xf>
    <xf numFmtId="0" fontId="35" fillId="0" borderId="52" xfId="0" applyFont="1" applyBorder="1" applyAlignment="1">
      <alignment vertical="center"/>
    </xf>
    <xf numFmtId="0" fontId="35" fillId="0" borderId="53" xfId="0" applyFont="1" applyBorder="1" applyAlignment="1">
      <alignment vertical="center"/>
    </xf>
    <xf numFmtId="0" fontId="37" fillId="14" borderId="90" xfId="0" applyFont="1" applyFill="1" applyBorder="1" applyAlignment="1">
      <alignment horizontal="center" vertical="center" wrapText="1" readingOrder="1"/>
    </xf>
    <xf numFmtId="0" fontId="37" fillId="14" borderId="91" xfId="0" applyFont="1" applyFill="1" applyBorder="1" applyAlignment="1">
      <alignment horizontal="center" vertical="center" wrapText="1" readingOrder="1"/>
    </xf>
    <xf numFmtId="0" fontId="38" fillId="14" borderId="89" xfId="0" applyFont="1" applyFill="1" applyBorder="1" applyAlignment="1">
      <alignment horizontal="center" vertical="center" wrapText="1" readingOrder="1"/>
    </xf>
    <xf numFmtId="0" fontId="39" fillId="15" borderId="89" xfId="0" applyFont="1" applyFill="1" applyBorder="1" applyAlignment="1">
      <alignment horizontal="center" vertical="center" wrapText="1" readingOrder="1"/>
    </xf>
    <xf numFmtId="0" fontId="40" fillId="14" borderId="90" xfId="0" applyFont="1" applyFill="1" applyBorder="1" applyAlignment="1">
      <alignment horizontal="center" vertical="center" wrapText="1" readingOrder="1"/>
    </xf>
    <xf numFmtId="0" fontId="40" fillId="14" borderId="91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0" fillId="14" borderId="90" xfId="0" applyFont="1" applyFill="1" applyBorder="1" applyAlignment="1">
      <alignment horizontal="left" vertical="center" wrapText="1" readingOrder="1"/>
    </xf>
    <xf numFmtId="0" fontId="40" fillId="14" borderId="91" xfId="0" applyFont="1" applyFill="1" applyBorder="1" applyAlignment="1">
      <alignment horizontal="left" vertical="center" wrapText="1" readingOrder="1"/>
    </xf>
    <xf numFmtId="0" fontId="0" fillId="5" borderId="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8" fillId="0" borderId="1" xfId="0" applyFont="1" applyBorder="1" applyAlignment="1" applyProtection="1">
      <alignment horizontal="center" vertical="center"/>
      <protection hidden="1"/>
    </xf>
    <xf numFmtId="0" fontId="4" fillId="11" borderId="35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 applyProtection="1">
      <alignment horizontal="center" vertical="center" wrapText="1"/>
      <protection hidden="1"/>
    </xf>
    <xf numFmtId="0" fontId="4" fillId="4" borderId="35" xfId="1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 wrapText="1"/>
      <protection hidden="1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center" vertical="center"/>
      <protection hidden="1"/>
    </xf>
    <xf numFmtId="0" fontId="0" fillId="5" borderId="35" xfId="0" applyFill="1" applyBorder="1" applyAlignment="1">
      <alignment horizontal="center" vertical="center"/>
    </xf>
    <xf numFmtId="0" fontId="0" fillId="5" borderId="35" xfId="0" applyFill="1" applyBorder="1" applyAlignment="1" applyProtection="1">
      <alignment horizontal="center" vertical="center" wrapText="1"/>
      <protection hidden="1"/>
    </xf>
    <xf numFmtId="0" fontId="0" fillId="5" borderId="35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5" borderId="35" xfId="0" applyFill="1" applyBorder="1" applyProtection="1">
      <protection locked="0"/>
    </xf>
    <xf numFmtId="0" fontId="0" fillId="5" borderId="35" xfId="0" applyFill="1" applyBorder="1" applyProtection="1">
      <protection hidden="1"/>
    </xf>
    <xf numFmtId="0" fontId="0" fillId="5" borderId="35" xfId="0" applyFill="1" applyBorder="1"/>
    <xf numFmtId="0" fontId="0" fillId="5" borderId="35" xfId="0" applyFill="1" applyBorder="1" applyAlignment="1" applyProtection="1">
      <alignment wrapText="1"/>
      <protection hidden="1"/>
    </xf>
    <xf numFmtId="0" fontId="0" fillId="5" borderId="35" xfId="0" applyFill="1" applyBorder="1" applyAlignment="1">
      <alignment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hidden="1"/>
    </xf>
    <xf numFmtId="0" fontId="0" fillId="2" borderId="1" xfId="0" applyFill="1" applyBorder="1" applyAlignment="1">
      <alignment horizontal="center" vertical="center" wrapText="1"/>
    </xf>
    <xf numFmtId="9" fontId="0" fillId="0" borderId="32" xfId="5" applyFont="1" applyBorder="1" applyAlignment="1" applyProtection="1">
      <alignment horizontal="center" vertical="center"/>
      <protection locked="0"/>
    </xf>
    <xf numFmtId="9" fontId="0" fillId="0" borderId="35" xfId="5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44" fillId="6" borderId="35" xfId="0" applyFont="1" applyFill="1" applyBorder="1" applyAlignment="1">
      <alignment horizontal="center" vertical="center" wrapText="1"/>
    </xf>
    <xf numFmtId="14" fontId="45" fillId="0" borderId="1" xfId="0" applyNumberFormat="1" applyFont="1" applyBorder="1" applyAlignment="1" applyProtection="1">
      <alignment horizontal="center" vertical="center"/>
      <protection locked="0"/>
    </xf>
    <xf numFmtId="9" fontId="45" fillId="0" borderId="1" xfId="5" applyFont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center"/>
    </xf>
    <xf numFmtId="9" fontId="45" fillId="0" borderId="6" xfId="5" applyFont="1" applyBorder="1" applyAlignment="1" applyProtection="1">
      <alignment horizontal="center" vertical="center"/>
      <protection locked="0"/>
    </xf>
    <xf numFmtId="0" fontId="45" fillId="0" borderId="1" xfId="0" applyFont="1" applyBorder="1" applyAlignment="1" applyProtection="1">
      <alignment horizontal="center" wrapText="1"/>
      <protection locked="0"/>
    </xf>
    <xf numFmtId="0" fontId="45" fillId="0" borderId="1" xfId="0" applyFont="1" applyBorder="1" applyAlignment="1" applyProtection="1">
      <alignment horizontal="center"/>
      <protection locked="0"/>
    </xf>
    <xf numFmtId="14" fontId="45" fillId="0" borderId="1" xfId="0" applyNumberFormat="1" applyFont="1" applyBorder="1" applyAlignment="1" applyProtection="1">
      <alignment horizontal="center"/>
      <protection locked="0"/>
    </xf>
    <xf numFmtId="9" fontId="45" fillId="0" borderId="12" xfId="5" applyFont="1" applyBorder="1" applyAlignment="1" applyProtection="1">
      <alignment horizontal="center" vertical="center"/>
      <protection locked="0"/>
    </xf>
    <xf numFmtId="0" fontId="46" fillId="0" borderId="0" xfId="0" applyFont="1" applyBorder="1" applyAlignment="1">
      <alignment horizontal="center" vertical="center"/>
    </xf>
    <xf numFmtId="0" fontId="45" fillId="0" borderId="3" xfId="0" applyFont="1" applyBorder="1" applyAlignment="1" applyProtection="1">
      <alignment horizontal="left" vertical="center" wrapText="1"/>
      <protection locked="0"/>
    </xf>
    <xf numFmtId="9" fontId="45" fillId="0" borderId="3" xfId="5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 applyProtection="1">
      <alignment horizontal="left" wrapText="1"/>
      <protection locked="0"/>
    </xf>
    <xf numFmtId="0" fontId="45" fillId="0" borderId="1" xfId="0" applyFont="1" applyBorder="1" applyProtection="1">
      <protection locked="0"/>
    </xf>
    <xf numFmtId="0" fontId="45" fillId="0" borderId="12" xfId="0" applyFont="1" applyBorder="1" applyAlignment="1" applyProtection="1">
      <alignment horizontal="left" wrapText="1"/>
      <protection locked="0"/>
    </xf>
    <xf numFmtId="0" fontId="45" fillId="0" borderId="12" xfId="0" applyFont="1" applyBorder="1" applyProtection="1">
      <protection locked="0"/>
    </xf>
    <xf numFmtId="14" fontId="45" fillId="0" borderId="12" xfId="0" applyNumberFormat="1" applyFont="1" applyBorder="1" applyAlignment="1" applyProtection="1">
      <alignment horizontal="center"/>
      <protection locked="0"/>
    </xf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45" fillId="0" borderId="6" xfId="0" applyFont="1" applyBorder="1" applyAlignment="1" applyProtection="1">
      <alignment horizontal="left" vertical="center" wrapText="1"/>
      <protection locked="0"/>
    </xf>
    <xf numFmtId="0" fontId="45" fillId="0" borderId="6" xfId="0" applyFont="1" applyBorder="1" applyAlignment="1" applyProtection="1">
      <alignment horizontal="center" vertical="center"/>
      <protection locked="0"/>
    </xf>
    <xf numFmtId="0" fontId="45" fillId="0" borderId="6" xfId="0" applyFont="1" applyBorder="1" applyAlignment="1" applyProtection="1">
      <alignment horizontal="center" vertical="center" wrapText="1"/>
      <protection locked="0"/>
    </xf>
    <xf numFmtId="14" fontId="45" fillId="0" borderId="1" xfId="0" applyNumberFormat="1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>
      <alignment horizontal="center"/>
    </xf>
    <xf numFmtId="0" fontId="46" fillId="0" borderId="0" xfId="0" applyFont="1" applyBorder="1" applyAlignment="1">
      <alignment horizontal="center" vertical="center" wrapText="1"/>
    </xf>
    <xf numFmtId="0" fontId="45" fillId="0" borderId="1" xfId="0" applyFont="1" applyBorder="1" applyAlignment="1" applyProtection="1">
      <alignment vertical="center" wrapText="1"/>
      <protection locked="0"/>
    </xf>
    <xf numFmtId="0" fontId="45" fillId="0" borderId="12" xfId="0" applyFont="1" applyBorder="1" applyAlignment="1" applyProtection="1">
      <alignment vertical="center" wrapText="1"/>
      <protection locked="0"/>
    </xf>
    <xf numFmtId="0" fontId="45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4" fontId="45" fillId="0" borderId="6" xfId="0" applyNumberFormat="1" applyFont="1" applyBorder="1" applyAlignment="1" applyProtection="1">
      <alignment horizontal="center" vertical="center"/>
      <protection locked="0"/>
    </xf>
    <xf numFmtId="14" fontId="45" fillId="0" borderId="3" xfId="0" applyNumberFormat="1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39" xfId="0" applyFont="1" applyFill="1" applyBorder="1" applyAlignment="1" applyProtection="1">
      <alignment horizontal="justify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29" fillId="0" borderId="36" xfId="0" applyFont="1" applyBorder="1" applyAlignment="1">
      <alignment horizontal="left" vertical="center" wrapText="1"/>
    </xf>
    <xf numFmtId="0" fontId="29" fillId="0" borderId="52" xfId="0" applyFont="1" applyBorder="1" applyAlignment="1">
      <alignment horizontal="left" vertical="center" wrapText="1"/>
    </xf>
    <xf numFmtId="0" fontId="29" fillId="0" borderId="7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4" fontId="7" fillId="2" borderId="36" xfId="0" applyNumberFormat="1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left" vertical="top" wrapText="1"/>
    </xf>
    <xf numFmtId="0" fontId="29" fillId="0" borderId="52" xfId="0" applyFont="1" applyBorder="1" applyAlignment="1">
      <alignment horizontal="left" vertical="top" wrapText="1"/>
    </xf>
    <xf numFmtId="0" fontId="29" fillId="0" borderId="7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6" fillId="0" borderId="67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4" fillId="6" borderId="57" xfId="0" applyFont="1" applyFill="1" applyBorder="1" applyAlignment="1">
      <alignment horizontal="center" vertical="center" textRotation="90" wrapText="1"/>
    </xf>
    <xf numFmtId="0" fontId="24" fillId="6" borderId="58" xfId="0" applyFont="1" applyFill="1" applyBorder="1" applyAlignment="1">
      <alignment horizontal="center" vertical="center" textRotation="90" wrapText="1"/>
    </xf>
    <xf numFmtId="0" fontId="24" fillId="6" borderId="59" xfId="0" applyFont="1" applyFill="1" applyBorder="1" applyAlignment="1">
      <alignment horizontal="center" vertical="center" textRotation="90" wrapText="1"/>
    </xf>
    <xf numFmtId="0" fontId="26" fillId="0" borderId="65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textRotation="90" wrapText="1"/>
    </xf>
    <xf numFmtId="0" fontId="24" fillId="6" borderId="20" xfId="0" applyFont="1" applyFill="1" applyBorder="1" applyAlignment="1">
      <alignment horizontal="center" vertical="center" textRotation="90" wrapText="1"/>
    </xf>
    <xf numFmtId="0" fontId="24" fillId="6" borderId="23" xfId="0" applyFont="1" applyFill="1" applyBorder="1" applyAlignment="1">
      <alignment horizontal="center" vertical="center" textRotation="90" wrapText="1"/>
    </xf>
    <xf numFmtId="0" fontId="24" fillId="6" borderId="9" xfId="0" applyFont="1" applyFill="1" applyBorder="1" applyAlignment="1">
      <alignment horizontal="center" vertical="center" textRotation="90" wrapText="1"/>
    </xf>
    <xf numFmtId="0" fontId="24" fillId="6" borderId="10" xfId="0" applyFont="1" applyFill="1" applyBorder="1" applyAlignment="1">
      <alignment horizontal="center" vertical="center" textRotation="90" wrapText="1"/>
    </xf>
    <xf numFmtId="0" fontId="24" fillId="6" borderId="11" xfId="0" applyFont="1" applyFill="1" applyBorder="1" applyAlignment="1">
      <alignment horizontal="center" vertical="center" textRotation="90" wrapText="1"/>
    </xf>
    <xf numFmtId="0" fontId="24" fillId="6" borderId="8" xfId="0" applyFont="1" applyFill="1" applyBorder="1" applyAlignment="1">
      <alignment horizontal="center" vertical="center" textRotation="90" wrapText="1"/>
    </xf>
    <xf numFmtId="0" fontId="24" fillId="6" borderId="32" xfId="0" applyFont="1" applyFill="1" applyBorder="1" applyAlignment="1">
      <alignment horizontal="center" vertical="center" textRotation="90" wrapText="1"/>
    </xf>
    <xf numFmtId="0" fontId="24" fillId="6" borderId="39" xfId="0" applyFont="1" applyFill="1" applyBorder="1" applyAlignment="1">
      <alignment horizontal="center" vertical="center" textRotation="90" wrapText="1"/>
    </xf>
    <xf numFmtId="0" fontId="26" fillId="0" borderId="40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26" fillId="0" borderId="62" xfId="0" applyFont="1" applyBorder="1" applyAlignment="1">
      <alignment horizontal="left" vertical="center" wrapText="1"/>
    </xf>
    <xf numFmtId="0" fontId="26" fillId="0" borderId="73" xfId="0" applyFont="1" applyBorder="1" applyAlignment="1">
      <alignment horizontal="left" vertical="center" wrapText="1"/>
    </xf>
    <xf numFmtId="0" fontId="26" fillId="0" borderId="86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93" xfId="0" applyFont="1" applyBorder="1" applyAlignment="1">
      <alignment horizontal="center" vertical="center" wrapText="1"/>
    </xf>
    <xf numFmtId="0" fontId="26" fillId="0" borderId="92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31" fillId="2" borderId="75" xfId="0" applyFont="1" applyFill="1" applyBorder="1" applyAlignment="1">
      <alignment horizontal="center" vertical="center" wrapText="1"/>
    </xf>
    <xf numFmtId="0" fontId="31" fillId="2" borderId="76" xfId="0" applyFont="1" applyFill="1" applyBorder="1" applyAlignment="1">
      <alignment horizontal="center" vertical="center" wrapText="1"/>
    </xf>
    <xf numFmtId="0" fontId="31" fillId="2" borderId="74" xfId="0" applyFont="1" applyFill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14" fontId="15" fillId="0" borderId="36" xfId="0" applyNumberFormat="1" applyFont="1" applyBorder="1" applyAlignment="1">
      <alignment horizontal="center" vertical="center" wrapText="1"/>
    </xf>
    <xf numFmtId="14" fontId="15" fillId="0" borderId="53" xfId="0" applyNumberFormat="1" applyFont="1" applyBorder="1" applyAlignment="1">
      <alignment horizontal="center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34" xfId="0" applyFont="1" applyBorder="1" applyAlignment="1">
      <alignment horizontal="left" vertical="center" wrapText="1"/>
    </xf>
    <xf numFmtId="0" fontId="23" fillId="0" borderId="72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23" fillId="0" borderId="21" xfId="1" applyFont="1" applyBorder="1" applyAlignment="1">
      <alignment horizontal="center" vertical="center" wrapText="1"/>
    </xf>
    <xf numFmtId="0" fontId="23" fillId="0" borderId="22" xfId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 wrapText="1"/>
    </xf>
    <xf numFmtId="0" fontId="24" fillId="6" borderId="55" xfId="0" applyFont="1" applyFill="1" applyBorder="1" applyAlignment="1">
      <alignment horizontal="center" vertical="center" wrapText="1"/>
    </xf>
    <xf numFmtId="0" fontId="24" fillId="6" borderId="56" xfId="0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center" vertical="center" wrapText="1"/>
    </xf>
    <xf numFmtId="0" fontId="24" fillId="6" borderId="16" xfId="0" applyFont="1" applyFill="1" applyBorder="1" applyAlignment="1">
      <alignment horizontal="center" vertical="center" textRotation="90" wrapText="1"/>
    </xf>
    <xf numFmtId="0" fontId="24" fillId="6" borderId="19" xfId="0" applyFont="1" applyFill="1" applyBorder="1" applyAlignment="1">
      <alignment horizontal="center" vertical="center" textRotation="90" wrapText="1"/>
    </xf>
    <xf numFmtId="0" fontId="24" fillId="6" borderId="21" xfId="0" applyFont="1" applyFill="1" applyBorder="1" applyAlignment="1">
      <alignment horizontal="center" vertical="center" textRotation="90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1" fillId="2" borderId="81" xfId="0" applyFont="1" applyFill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4" fontId="15" fillId="0" borderId="35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1" fillId="2" borderId="32" xfId="1" applyFill="1" applyBorder="1" applyAlignment="1" applyProtection="1">
      <alignment horizontal="center" vertical="center" wrapText="1"/>
      <protection locked="0"/>
    </xf>
    <xf numFmtId="0" fontId="1" fillId="2" borderId="39" xfId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32" xfId="1" applyFont="1" applyFill="1" applyBorder="1" applyAlignment="1" applyProtection="1">
      <alignment horizontal="center" vertical="center" wrapText="1"/>
      <protection locked="0"/>
    </xf>
    <xf numFmtId="0" fontId="1" fillId="2" borderId="39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hidden="1"/>
    </xf>
    <xf numFmtId="0" fontId="1" fillId="2" borderId="32" xfId="1" applyFont="1" applyFill="1" applyBorder="1" applyAlignment="1" applyProtection="1">
      <alignment horizontal="center" vertical="center" wrapText="1"/>
      <protection hidden="1"/>
    </xf>
    <xf numFmtId="0" fontId="1" fillId="2" borderId="39" xfId="1" applyFont="1" applyFill="1" applyBorder="1" applyAlignment="1" applyProtection="1">
      <alignment horizontal="center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32" xfId="1" applyFont="1" applyBorder="1" applyAlignment="1" applyProtection="1">
      <alignment horizontal="center" vertical="center" wrapText="1"/>
      <protection locked="0"/>
    </xf>
    <xf numFmtId="0" fontId="2" fillId="0" borderId="39" xfId="1" applyFont="1" applyBorder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hidden="1"/>
    </xf>
    <xf numFmtId="0" fontId="1" fillId="2" borderId="32" xfId="1" applyFill="1" applyBorder="1" applyAlignment="1" applyProtection="1">
      <alignment horizontal="center" vertical="center" wrapText="1"/>
      <protection hidden="1"/>
    </xf>
    <xf numFmtId="0" fontId="1" fillId="2" borderId="39" xfId="1" applyFill="1" applyBorder="1" applyAlignment="1" applyProtection="1">
      <alignment horizontal="center" vertical="center" wrapText="1"/>
      <protection hidden="1"/>
    </xf>
    <xf numFmtId="9" fontId="1" fillId="2" borderId="49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28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9" fontId="1" fillId="2" borderId="40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6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50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3" xfId="1" applyFill="1" applyBorder="1" applyAlignment="1" applyProtection="1">
      <alignment horizontal="center" vertical="center" wrapText="1"/>
      <protection hidden="1"/>
    </xf>
    <xf numFmtId="0" fontId="1" fillId="2" borderId="1" xfId="1" applyFill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 vertical="center" wrapText="1"/>
      <protection hidden="1"/>
    </xf>
    <xf numFmtId="0" fontId="1" fillId="2" borderId="3" xfId="1" applyFont="1" applyFill="1" applyBorder="1" applyAlignment="1" applyProtection="1">
      <alignment horizontal="center" vertical="center" wrapText="1"/>
      <protection hidden="1"/>
    </xf>
    <xf numFmtId="0" fontId="1" fillId="2" borderId="1" xfId="1" applyFont="1" applyFill="1" applyBorder="1" applyAlignment="1" applyProtection="1">
      <alignment horizontal="center" vertical="center" wrapText="1"/>
      <protection hidden="1"/>
    </xf>
    <xf numFmtId="0" fontId="1" fillId="2" borderId="12" xfId="1" applyFont="1" applyFill="1" applyBorder="1" applyAlignment="1" applyProtection="1">
      <alignment horizontal="center" vertical="center" wrapText="1"/>
      <protection hidden="1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24" xfId="1" applyFont="1" applyFill="1" applyBorder="1" applyAlignment="1" applyProtection="1">
      <alignment horizontal="center" vertical="center" wrapText="1"/>
      <protection locked="0"/>
    </xf>
    <xf numFmtId="0" fontId="1" fillId="2" borderId="3" xfId="1" applyFill="1" applyBorder="1" applyAlignment="1" applyProtection="1">
      <alignment horizontal="center" vertical="center" wrapText="1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 wrapText="1"/>
      <protection locked="0"/>
    </xf>
    <xf numFmtId="9" fontId="1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Border="1" applyAlignment="1" applyProtection="1">
      <alignment horizontal="center" vertical="center" wrapText="1"/>
      <protection locked="0"/>
    </xf>
    <xf numFmtId="0" fontId="1" fillId="0" borderId="32" xfId="1" applyFont="1" applyBorder="1" applyAlignment="1" applyProtection="1">
      <alignment horizontal="center" vertical="center" wrapText="1"/>
      <protection locked="0"/>
    </xf>
    <xf numFmtId="0" fontId="1" fillId="0" borderId="39" xfId="1" applyFont="1" applyBorder="1" applyAlignment="1" applyProtection="1">
      <alignment horizontal="center" vertical="center" wrapText="1"/>
      <protection locked="0"/>
    </xf>
    <xf numFmtId="0" fontId="4" fillId="3" borderId="3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11" borderId="2" xfId="1" applyFont="1" applyFill="1" applyBorder="1" applyAlignment="1">
      <alignment horizontal="center" vertical="center" wrapText="1"/>
    </xf>
    <xf numFmtId="0" fontId="4" fillId="11" borderId="24" xfId="1" applyFont="1" applyFill="1" applyBorder="1" applyAlignment="1">
      <alignment horizontal="center" vertical="center" wrapText="1"/>
    </xf>
    <xf numFmtId="0" fontId="4" fillId="11" borderId="8" xfId="1" applyFont="1" applyFill="1" applyBorder="1" applyAlignment="1">
      <alignment horizontal="center" vertical="center" wrapText="1"/>
    </xf>
    <xf numFmtId="0" fontId="4" fillId="11" borderId="39" xfId="1" applyFont="1" applyFill="1" applyBorder="1" applyAlignment="1">
      <alignment horizontal="center" vertical="center" wrapText="1"/>
    </xf>
    <xf numFmtId="0" fontId="4" fillId="11" borderId="3" xfId="1" applyFont="1" applyFill="1" applyBorder="1" applyAlignment="1">
      <alignment horizontal="center" vertical="center" wrapText="1"/>
    </xf>
    <xf numFmtId="0" fontId="4" fillId="11" borderId="12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9" fontId="18" fillId="10" borderId="46" xfId="0" applyNumberFormat="1" applyFont="1" applyFill="1" applyBorder="1" applyAlignment="1" applyProtection="1">
      <alignment horizontal="center" vertical="center"/>
      <protection hidden="1"/>
    </xf>
    <xf numFmtId="0" fontId="18" fillId="10" borderId="47" xfId="0" applyFont="1" applyFill="1" applyBorder="1" applyAlignment="1" applyProtection="1">
      <alignment horizontal="center" vertical="center"/>
      <protection hidden="1"/>
    </xf>
    <xf numFmtId="0" fontId="18" fillId="10" borderId="48" xfId="0" applyFont="1" applyFill="1" applyBorder="1" applyAlignment="1" applyProtection="1">
      <alignment horizontal="center" vertical="center"/>
      <protection hidden="1"/>
    </xf>
    <xf numFmtId="0" fontId="19" fillId="2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9" fontId="18" fillId="9" borderId="46" xfId="0" applyNumberFormat="1" applyFont="1" applyFill="1" applyBorder="1" applyAlignment="1" applyProtection="1">
      <alignment horizontal="center" vertical="center"/>
      <protection hidden="1"/>
    </xf>
    <xf numFmtId="0" fontId="18" fillId="9" borderId="47" xfId="0" applyFont="1" applyFill="1" applyBorder="1" applyAlignment="1" applyProtection="1">
      <alignment horizontal="center" vertical="center"/>
      <protection hidden="1"/>
    </xf>
    <xf numFmtId="0" fontId="18" fillId="9" borderId="48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9" fontId="18" fillId="7" borderId="44" xfId="0" applyNumberFormat="1" applyFont="1" applyFill="1" applyBorder="1" applyAlignment="1" applyProtection="1">
      <alignment horizontal="center" vertical="center"/>
      <protection hidden="1"/>
    </xf>
    <xf numFmtId="0" fontId="18" fillId="7" borderId="0" xfId="0" applyFont="1" applyFill="1" applyBorder="1" applyAlignment="1" applyProtection="1">
      <alignment horizontal="center" vertical="center"/>
      <protection hidden="1"/>
    </xf>
    <xf numFmtId="0" fontId="18" fillId="7" borderId="45" xfId="0" applyFont="1" applyFill="1" applyBorder="1" applyAlignment="1" applyProtection="1">
      <alignment horizontal="center" vertical="center"/>
      <protection hidden="1"/>
    </xf>
    <xf numFmtId="9" fontId="18" fillId="8" borderId="46" xfId="0" applyNumberFormat="1" applyFont="1" applyFill="1" applyBorder="1" applyAlignment="1" applyProtection="1">
      <alignment horizontal="center" vertical="center"/>
      <protection hidden="1"/>
    </xf>
    <xf numFmtId="0" fontId="18" fillId="8" borderId="47" xfId="0" applyFont="1" applyFill="1" applyBorder="1" applyAlignment="1" applyProtection="1">
      <alignment horizontal="center" vertical="center"/>
      <protection hidden="1"/>
    </xf>
    <xf numFmtId="0" fontId="18" fillId="8" borderId="48" xfId="0" applyFont="1" applyFill="1" applyBorder="1" applyAlignment="1" applyProtection="1">
      <alignment horizontal="center" vertical="center"/>
      <protection hidden="1"/>
    </xf>
    <xf numFmtId="9" fontId="18" fillId="9" borderId="47" xfId="0" applyNumberFormat="1" applyFont="1" applyFill="1" applyBorder="1" applyAlignment="1" applyProtection="1">
      <alignment horizontal="center" vertical="center"/>
      <protection hidden="1"/>
    </xf>
    <xf numFmtId="9" fontId="18" fillId="8" borderId="44" xfId="0" applyNumberFormat="1" applyFont="1" applyFill="1" applyBorder="1" applyAlignment="1" applyProtection="1">
      <alignment horizontal="center" vertical="center"/>
      <protection hidden="1"/>
    </xf>
    <xf numFmtId="0" fontId="18" fillId="8" borderId="0" xfId="0" applyFont="1" applyFill="1" applyBorder="1" applyAlignment="1" applyProtection="1">
      <alignment horizontal="center" vertical="center"/>
      <protection hidden="1"/>
    </xf>
    <xf numFmtId="0" fontId="18" fillId="8" borderId="45" xfId="0" applyFont="1" applyFill="1" applyBorder="1" applyAlignment="1" applyProtection="1">
      <alignment horizontal="center" vertical="center"/>
      <protection hidden="1"/>
    </xf>
    <xf numFmtId="9" fontId="18" fillId="9" borderId="44" xfId="0" applyNumberFormat="1" applyFont="1" applyFill="1" applyBorder="1" applyAlignment="1" applyProtection="1">
      <alignment horizontal="center" vertical="center"/>
      <protection hidden="1"/>
    </xf>
    <xf numFmtId="0" fontId="18" fillId="9" borderId="0" xfId="0" applyFont="1" applyFill="1" applyBorder="1" applyAlignment="1" applyProtection="1">
      <alignment horizontal="center" vertical="center"/>
      <protection hidden="1"/>
    </xf>
    <xf numFmtId="0" fontId="18" fillId="9" borderId="45" xfId="0" applyFont="1" applyFill="1" applyBorder="1" applyAlignment="1" applyProtection="1">
      <alignment horizontal="center" vertical="center"/>
      <protection hidden="1"/>
    </xf>
    <xf numFmtId="9" fontId="18" fillId="10" borderId="0" xfId="0" applyNumberFormat="1" applyFont="1" applyFill="1" applyBorder="1" applyAlignment="1" applyProtection="1">
      <alignment horizontal="center" vertical="center"/>
      <protection hidden="1"/>
    </xf>
    <xf numFmtId="0" fontId="18" fillId="10" borderId="0" xfId="0" applyFont="1" applyFill="1" applyBorder="1" applyAlignment="1" applyProtection="1">
      <alignment horizontal="center" vertical="center"/>
      <protection hidden="1"/>
    </xf>
    <xf numFmtId="0" fontId="18" fillId="10" borderId="45" xfId="0" applyFont="1" applyFill="1" applyBorder="1" applyAlignment="1" applyProtection="1">
      <alignment horizontal="center" vertical="center"/>
      <protection hidden="1"/>
    </xf>
    <xf numFmtId="9" fontId="18" fillId="7" borderId="46" xfId="0" applyNumberFormat="1" applyFont="1" applyFill="1" applyBorder="1" applyAlignment="1" applyProtection="1">
      <alignment horizontal="center" vertical="center"/>
      <protection hidden="1"/>
    </xf>
    <xf numFmtId="0" fontId="18" fillId="7" borderId="47" xfId="0" applyFont="1" applyFill="1" applyBorder="1" applyAlignment="1" applyProtection="1">
      <alignment horizontal="center" vertical="center"/>
      <protection hidden="1"/>
    </xf>
    <xf numFmtId="0" fontId="18" fillId="7" borderId="48" xfId="0" applyFont="1" applyFill="1" applyBorder="1" applyAlignment="1" applyProtection="1">
      <alignment horizontal="center" vertical="center"/>
      <protection hidden="1"/>
    </xf>
    <xf numFmtId="0" fontId="10" fillId="2" borderId="19" xfId="0" applyFont="1" applyFill="1" applyBorder="1" applyAlignment="1">
      <alignment horizontal="center" vertical="center" textRotation="90"/>
    </xf>
    <xf numFmtId="0" fontId="9" fillId="2" borderId="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9" fontId="0" fillId="0" borderId="8" xfId="5" applyFont="1" applyBorder="1" applyAlignment="1" applyProtection="1">
      <alignment horizontal="center" vertical="center"/>
      <protection locked="0"/>
    </xf>
    <xf numFmtId="9" fontId="0" fillId="0" borderId="32" xfId="5" applyFont="1" applyBorder="1" applyAlignment="1" applyProtection="1">
      <alignment horizontal="center" vertical="center"/>
      <protection locked="0"/>
    </xf>
    <xf numFmtId="9" fontId="0" fillId="0" borderId="6" xfId="5" applyFont="1" applyBorder="1" applyAlignment="1" applyProtection="1">
      <alignment horizontal="center" vertical="center"/>
      <protection locked="0"/>
    </xf>
    <xf numFmtId="9" fontId="0" fillId="0" borderId="35" xfId="5" applyFont="1" applyBorder="1" applyAlignment="1" applyProtection="1">
      <alignment horizontal="center" vertical="center"/>
      <protection locked="0"/>
    </xf>
    <xf numFmtId="9" fontId="0" fillId="0" borderId="39" xfId="5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20" fillId="6" borderId="3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32" xfId="0" applyFont="1" applyBorder="1" applyAlignment="1" applyProtection="1">
      <alignment horizontal="center" vertical="center" wrapText="1"/>
      <protection hidden="1"/>
    </xf>
    <xf numFmtId="0" fontId="0" fillId="0" borderId="5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hidden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9" fontId="0" fillId="0" borderId="3" xfId="0" applyNumberFormat="1" applyBorder="1" applyAlignment="1" applyProtection="1">
      <alignment horizontal="center" vertical="center" wrapText="1"/>
      <protection hidden="1"/>
    </xf>
    <xf numFmtId="9" fontId="0" fillId="0" borderId="1" xfId="0" applyNumberForma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hidden="1"/>
    </xf>
    <xf numFmtId="0" fontId="44" fillId="6" borderId="1" xfId="0" applyFont="1" applyFill="1" applyBorder="1" applyAlignment="1">
      <alignment horizontal="center" vertical="center" wrapText="1"/>
    </xf>
    <xf numFmtId="0" fontId="44" fillId="6" borderId="35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9" fontId="0" fillId="0" borderId="6" xfId="0" applyNumberFormat="1" applyBorder="1" applyAlignment="1" applyProtection="1">
      <alignment horizontal="center" vertical="center" wrapText="1"/>
      <protection hidden="1"/>
    </xf>
    <xf numFmtId="0" fontId="45" fillId="0" borderId="8" xfId="0" applyFont="1" applyBorder="1" applyAlignment="1" applyProtection="1">
      <alignment horizontal="center" vertical="center"/>
      <protection locked="0"/>
    </xf>
    <xf numFmtId="0" fontId="45" fillId="0" borderId="32" xfId="0" applyFont="1" applyBorder="1" applyAlignment="1" applyProtection="1">
      <alignment horizontal="center" vertical="center"/>
      <protection locked="0"/>
    </xf>
    <xf numFmtId="0" fontId="45" fillId="0" borderId="39" xfId="0" applyFont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45" fillId="0" borderId="6" xfId="0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9" fontId="45" fillId="0" borderId="1" xfId="5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45" fillId="0" borderId="7" xfId="0" applyFont="1" applyBorder="1" applyAlignment="1" applyProtection="1">
      <alignment horizontal="center" vertical="center" wrapText="1"/>
      <protection locked="0"/>
    </xf>
    <xf numFmtId="0" fontId="45" fillId="0" borderId="5" xfId="0" applyFont="1" applyBorder="1" applyAlignment="1" applyProtection="1">
      <alignment horizontal="center" vertical="center" wrapText="1"/>
      <protection locked="0"/>
    </xf>
    <xf numFmtId="14" fontId="45" fillId="0" borderId="1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35" xfId="0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3" xfId="0" applyNumberFormat="1" applyBorder="1" applyAlignment="1" applyProtection="1">
      <alignment horizontal="center" vertical="center"/>
      <protection hidden="1"/>
    </xf>
    <xf numFmtId="9" fontId="0" fillId="0" borderId="1" xfId="0" applyNumberFormat="1" applyBorder="1" applyAlignment="1" applyProtection="1">
      <alignment horizontal="center" vertical="center"/>
      <protection hidden="1"/>
    </xf>
    <xf numFmtId="0" fontId="0" fillId="0" borderId="8" xfId="0" applyNumberFormat="1" applyBorder="1" applyAlignment="1" applyProtection="1">
      <alignment horizontal="center" vertical="center" wrapText="1"/>
      <protection hidden="1"/>
    </xf>
    <xf numFmtId="0" fontId="0" fillId="0" borderId="32" xfId="0" applyNumberFormat="1" applyBorder="1" applyAlignment="1" applyProtection="1">
      <alignment horizontal="center" vertical="center" wrapText="1"/>
      <protection hidden="1"/>
    </xf>
    <xf numFmtId="0" fontId="0" fillId="0" borderId="8" xfId="5" applyNumberFormat="1" applyFont="1" applyBorder="1" applyAlignment="1" applyProtection="1">
      <alignment horizontal="center" vertical="center" wrapText="1"/>
      <protection hidden="1"/>
    </xf>
    <xf numFmtId="0" fontId="0" fillId="0" borderId="32" xfId="5" applyNumberFormat="1" applyFont="1" applyBorder="1" applyAlignment="1" applyProtection="1">
      <alignment horizontal="center" vertical="center" wrapText="1"/>
      <protection hidden="1"/>
    </xf>
    <xf numFmtId="14" fontId="0" fillId="0" borderId="8" xfId="0" applyNumberFormat="1" applyBorder="1" applyAlignment="1" applyProtection="1">
      <alignment horizontal="center" vertical="center"/>
      <protection hidden="1"/>
    </xf>
    <xf numFmtId="14" fontId="0" fillId="0" borderId="32" xfId="0" applyNumberFormat="1" applyBorder="1" applyAlignment="1" applyProtection="1">
      <alignment horizontal="center" vertical="center"/>
      <protection hidden="1"/>
    </xf>
    <xf numFmtId="14" fontId="0" fillId="0" borderId="6" xfId="0" applyNumberFormat="1" applyBorder="1" applyAlignment="1" applyProtection="1">
      <alignment horizontal="center" vertical="center"/>
      <protection hidden="1"/>
    </xf>
    <xf numFmtId="0" fontId="35" fillId="0" borderId="15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0" fillId="12" borderId="19" xfId="0" applyFill="1" applyBorder="1" applyAlignment="1">
      <alignment horizontal="left" vertical="top" wrapText="1"/>
    </xf>
    <xf numFmtId="0" fontId="0" fillId="12" borderId="17" xfId="0" applyFill="1" applyBorder="1" applyAlignment="1">
      <alignment horizontal="left" vertical="top" wrapText="1"/>
    </xf>
    <xf numFmtId="0" fontId="0" fillId="12" borderId="18" xfId="0" applyFill="1" applyBorder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0" fillId="12" borderId="20" xfId="0" applyFill="1" applyBorder="1" applyAlignment="1">
      <alignment horizontal="left" vertical="top" wrapText="1"/>
    </xf>
    <xf numFmtId="0" fontId="0" fillId="12" borderId="21" xfId="0" applyFill="1" applyBorder="1" applyAlignment="1">
      <alignment horizontal="left" vertical="top" wrapText="1"/>
    </xf>
    <xf numFmtId="0" fontId="0" fillId="12" borderId="22" xfId="0" applyFill="1" applyBorder="1" applyAlignment="1">
      <alignment horizontal="left" vertical="top" wrapText="1"/>
    </xf>
    <xf numFmtId="0" fontId="0" fillId="12" borderId="23" xfId="0" applyFill="1" applyBorder="1" applyAlignment="1">
      <alignment horizontal="left" vertical="top" wrapText="1"/>
    </xf>
    <xf numFmtId="0" fontId="35" fillId="13" borderId="16" xfId="0" applyFont="1" applyFill="1" applyBorder="1" applyAlignment="1">
      <alignment horizontal="center" vertical="center" wrapText="1"/>
    </xf>
    <xf numFmtId="0" fontId="35" fillId="13" borderId="17" xfId="0" applyFont="1" applyFill="1" applyBorder="1" applyAlignment="1">
      <alignment horizontal="center" vertical="center" wrapText="1"/>
    </xf>
    <xf numFmtId="0" fontId="35" fillId="13" borderId="18" xfId="0" applyFont="1" applyFill="1" applyBorder="1" applyAlignment="1">
      <alignment horizontal="center" vertical="center" wrapText="1"/>
    </xf>
    <xf numFmtId="0" fontId="35" fillId="13" borderId="21" xfId="0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 wrapText="1"/>
    </xf>
    <xf numFmtId="0" fontId="35" fillId="13" borderId="2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6">
    <cellStyle name="Millares" xfId="3" builtinId="3"/>
    <cellStyle name="Millares 2" xfId="4" xr:uid="{00000000-0005-0000-0000-000001000000}"/>
    <cellStyle name="Normal" xfId="0" builtinId="0"/>
    <cellStyle name="Normal 2" xfId="1" xr:uid="{00000000-0005-0000-0000-000003000000}"/>
    <cellStyle name="Porcentaje" xfId="5" builtinId="5"/>
    <cellStyle name="Porcentual 2" xfId="2" xr:uid="{00000000-0005-0000-0000-000005000000}"/>
  </cellStyles>
  <dxfs count="9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B3B"/>
      <color rgb="FFFFD13F"/>
      <color rgb="FF6197D9"/>
      <color rgb="FF9C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'3.Controles'!A1"/><Relationship Id="rId2" Type="http://schemas.openxmlformats.org/officeDocument/2006/relationships/hyperlink" Target="#'2.Identificacion_Riesgos'!A1"/><Relationship Id="rId1" Type="http://schemas.openxmlformats.org/officeDocument/2006/relationships/hyperlink" Target="#'1.Contexto'!A1"/><Relationship Id="rId5" Type="http://schemas.openxmlformats.org/officeDocument/2006/relationships/hyperlink" Target="#'5.Plan Manejo'!M12"/><Relationship Id="rId4" Type="http://schemas.openxmlformats.org/officeDocument/2006/relationships/hyperlink" Target="#'5.Plan Manejo'!A1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E02121F-FB70-4629-A946-739A69054CF5}" type="doc">
      <dgm:prSet loTypeId="urn:microsoft.com/office/officeart/2005/8/layout/venn3" loCatId="relationship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es-CO"/>
        </a:p>
      </dgm:t>
    </dgm:pt>
    <dgm:pt modelId="{2CB018DE-54DB-4D27-B8D2-ABB4344840D7}">
      <dgm:prSet phldrT="[Texto]"/>
      <dgm:spPr/>
      <dgm:t>
        <a:bodyPr/>
        <a:lstStyle/>
        <a:p>
          <a:pPr algn="ctr"/>
          <a:r>
            <a:rPr lang="es-CO"/>
            <a:t>1. Establecer el contexto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157CB0D4-0DA3-4A6D-A357-756914A939A2}" type="parTrans" cxnId="{8B5DBD20-00BA-48B7-99AB-067D2CB5326A}">
      <dgm:prSet/>
      <dgm:spPr/>
      <dgm:t>
        <a:bodyPr/>
        <a:lstStyle/>
        <a:p>
          <a:pPr algn="ctr"/>
          <a:endParaRPr lang="es-CO"/>
        </a:p>
      </dgm:t>
    </dgm:pt>
    <dgm:pt modelId="{0D341889-F868-4173-B704-D5CBDB537392}" type="sibTrans" cxnId="{8B5DBD20-00BA-48B7-99AB-067D2CB5326A}">
      <dgm:prSet/>
      <dgm:spPr/>
      <dgm:t>
        <a:bodyPr/>
        <a:lstStyle/>
        <a:p>
          <a:pPr algn="ctr"/>
          <a:endParaRPr lang="es-CO"/>
        </a:p>
      </dgm:t>
    </dgm:pt>
    <dgm:pt modelId="{D31B6811-D07B-48D0-BEA3-F27AC56129AD}">
      <dgm:prSet phldrT="[Texto]"/>
      <dgm:spPr/>
      <dgm:t>
        <a:bodyPr/>
        <a:lstStyle/>
        <a:p>
          <a:pPr algn="ctr"/>
          <a:r>
            <a:rPr lang="es-CO"/>
            <a:t>2. Identificar el riesgo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A34A8566-27BE-45E1-9462-74B26B4C4FAC}" type="parTrans" cxnId="{4C92B0CA-F062-4494-8950-ADB4349E7EBC}">
      <dgm:prSet/>
      <dgm:spPr/>
      <dgm:t>
        <a:bodyPr/>
        <a:lstStyle/>
        <a:p>
          <a:pPr algn="ctr"/>
          <a:endParaRPr lang="es-CO"/>
        </a:p>
      </dgm:t>
    </dgm:pt>
    <dgm:pt modelId="{52A3AEE2-047A-4E8B-8342-9D36994BB228}" type="sibTrans" cxnId="{4C92B0CA-F062-4494-8950-ADB4349E7EBC}">
      <dgm:prSet/>
      <dgm:spPr/>
      <dgm:t>
        <a:bodyPr/>
        <a:lstStyle/>
        <a:p>
          <a:pPr algn="ctr"/>
          <a:endParaRPr lang="es-CO"/>
        </a:p>
      </dgm:t>
    </dgm:pt>
    <dgm:pt modelId="{F5A6420D-603A-4DBC-81AE-1265EB2CC5A0}">
      <dgm:prSet phldrT="[Texto]" custT="1"/>
      <dgm:spPr/>
      <dgm:t>
        <a:bodyPr/>
        <a:lstStyle/>
        <a:p>
          <a:pPr algn="ctr"/>
          <a:r>
            <a:rPr lang="es-CO" sz="1500"/>
            <a:t>2.1 Analizar la probabilidade impacto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11A64281-8851-403C-AE67-84783975788B}" type="parTrans" cxnId="{67FDA0B0-6091-4418-A3B5-C18CE875E3B4}">
      <dgm:prSet/>
      <dgm:spPr/>
      <dgm:t>
        <a:bodyPr/>
        <a:lstStyle/>
        <a:p>
          <a:pPr algn="ctr"/>
          <a:endParaRPr lang="es-CO"/>
        </a:p>
      </dgm:t>
    </dgm:pt>
    <dgm:pt modelId="{E4B756B2-BB1E-434B-BA31-D6D42808FE35}" type="sibTrans" cxnId="{67FDA0B0-6091-4418-A3B5-C18CE875E3B4}">
      <dgm:prSet/>
      <dgm:spPr/>
      <dgm:t>
        <a:bodyPr/>
        <a:lstStyle/>
        <a:p>
          <a:pPr algn="ctr"/>
          <a:endParaRPr lang="es-CO"/>
        </a:p>
      </dgm:t>
    </dgm:pt>
    <dgm:pt modelId="{538F1A57-8BDB-4C56-8AC0-90879C375F48}">
      <dgm:prSet phldrT="[Texto]"/>
      <dgm:spPr/>
      <dgm:t>
        <a:bodyPr/>
        <a:lstStyle/>
        <a:p>
          <a:pPr algn="ctr"/>
          <a:r>
            <a:rPr lang="es-CO"/>
            <a:t>3. Valorar Controles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C5D42705-CABD-4DCC-A4AD-6B63047EB53F}" type="parTrans" cxnId="{F8D0C9B5-8AE1-4F1F-A268-00E8BD7F17E7}">
      <dgm:prSet/>
      <dgm:spPr/>
      <dgm:t>
        <a:bodyPr/>
        <a:lstStyle/>
        <a:p>
          <a:pPr algn="ctr"/>
          <a:endParaRPr lang="es-CO"/>
        </a:p>
      </dgm:t>
    </dgm:pt>
    <dgm:pt modelId="{DE1E37FF-7B4E-490E-A812-8C67E9E9BD67}" type="sibTrans" cxnId="{F8D0C9B5-8AE1-4F1F-A268-00E8BD7F17E7}">
      <dgm:prSet/>
      <dgm:spPr/>
      <dgm:t>
        <a:bodyPr/>
        <a:lstStyle/>
        <a:p>
          <a:pPr algn="ctr"/>
          <a:endParaRPr lang="es-CO"/>
        </a:p>
      </dgm:t>
    </dgm:pt>
    <dgm:pt modelId="{E750F11B-9BBE-451B-9AC2-68ADC50D1CEB}">
      <dgm:prSet phldrT="[Texto]"/>
      <dgm:spPr/>
      <dgm:t>
        <a:bodyPr/>
        <a:lstStyle/>
        <a:p>
          <a:pPr algn="ctr"/>
          <a:r>
            <a:rPr lang="es-CO"/>
            <a:t>4. Definir plan de manejo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026D7281-993D-4C70-B1B4-95651F2D6EC9}" type="parTrans" cxnId="{89223FDE-A043-4BAC-A040-B006B0A07E69}">
      <dgm:prSet/>
      <dgm:spPr/>
      <dgm:t>
        <a:bodyPr/>
        <a:lstStyle/>
        <a:p>
          <a:pPr algn="ctr"/>
          <a:endParaRPr lang="es-CO"/>
        </a:p>
      </dgm:t>
    </dgm:pt>
    <dgm:pt modelId="{D71E2E25-1EC1-488A-A5E2-262139C2DB35}" type="sibTrans" cxnId="{89223FDE-A043-4BAC-A040-B006B0A07E69}">
      <dgm:prSet/>
      <dgm:spPr/>
      <dgm:t>
        <a:bodyPr/>
        <a:lstStyle/>
        <a:p>
          <a:pPr algn="ctr"/>
          <a:endParaRPr lang="es-CO"/>
        </a:p>
      </dgm:t>
    </dgm:pt>
    <dgm:pt modelId="{F662F26E-8411-405E-B967-B00AF3551F65}">
      <dgm:prSet phldrT="[Texto]" custT="1"/>
      <dgm:spPr/>
      <dgm:t>
        <a:bodyPr/>
        <a:lstStyle/>
        <a:p>
          <a:pPr algn="ctr"/>
          <a:r>
            <a:rPr lang="es-CO" sz="1800"/>
            <a:t>5. Realizar monitoreo y seguimiento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C221607-FD87-42D0-A38B-67CBA477F765}" type="parTrans" cxnId="{64486982-50EC-4776-AFB0-1AE7496F1043}">
      <dgm:prSet/>
      <dgm:spPr/>
      <dgm:t>
        <a:bodyPr/>
        <a:lstStyle/>
        <a:p>
          <a:pPr algn="ctr"/>
          <a:endParaRPr lang="es-CO"/>
        </a:p>
      </dgm:t>
    </dgm:pt>
    <dgm:pt modelId="{81DF8EF0-36D5-415D-AC2F-CB82824453AD}" type="sibTrans" cxnId="{64486982-50EC-4776-AFB0-1AE7496F1043}">
      <dgm:prSet/>
      <dgm:spPr/>
      <dgm:t>
        <a:bodyPr/>
        <a:lstStyle/>
        <a:p>
          <a:pPr algn="ctr"/>
          <a:endParaRPr lang="es-CO"/>
        </a:p>
      </dgm:t>
    </dgm:pt>
    <dgm:pt modelId="{3299D503-B96F-4CE4-948C-E9D610261BE8}" type="pres">
      <dgm:prSet presAssocID="{BE02121F-FB70-4629-A946-739A69054CF5}" presName="Name0" presStyleCnt="0">
        <dgm:presLayoutVars>
          <dgm:dir/>
          <dgm:resizeHandles val="exact"/>
        </dgm:presLayoutVars>
      </dgm:prSet>
      <dgm:spPr/>
    </dgm:pt>
    <dgm:pt modelId="{B3342460-F253-4A2C-A29B-3DC29F5FE467}" type="pres">
      <dgm:prSet presAssocID="{2CB018DE-54DB-4D27-B8D2-ABB4344840D7}" presName="Name5" presStyleLbl="vennNode1" presStyleIdx="0" presStyleCnt="6">
        <dgm:presLayoutVars>
          <dgm:bulletEnabled val="1"/>
        </dgm:presLayoutVars>
      </dgm:prSet>
      <dgm:spPr/>
    </dgm:pt>
    <dgm:pt modelId="{92E1C8B0-EC0A-4B30-8516-881C71C244C7}" type="pres">
      <dgm:prSet presAssocID="{0D341889-F868-4173-B704-D5CBDB537392}" presName="space" presStyleCnt="0"/>
      <dgm:spPr/>
    </dgm:pt>
    <dgm:pt modelId="{F9FF677F-8ED7-43AE-858C-4E009FAB78A2}" type="pres">
      <dgm:prSet presAssocID="{D31B6811-D07B-48D0-BEA3-F27AC56129AD}" presName="Name5" presStyleLbl="vennNode1" presStyleIdx="1" presStyleCnt="6">
        <dgm:presLayoutVars>
          <dgm:bulletEnabled val="1"/>
        </dgm:presLayoutVars>
      </dgm:prSet>
      <dgm:spPr/>
    </dgm:pt>
    <dgm:pt modelId="{3FD95839-2B3A-4D88-BFDD-29B0ABEE9B3F}" type="pres">
      <dgm:prSet presAssocID="{52A3AEE2-047A-4E8B-8342-9D36994BB228}" presName="space" presStyleCnt="0"/>
      <dgm:spPr/>
    </dgm:pt>
    <dgm:pt modelId="{1D27E079-06D5-4731-8779-831A2E6B728C}" type="pres">
      <dgm:prSet presAssocID="{F5A6420D-603A-4DBC-81AE-1265EB2CC5A0}" presName="Name5" presStyleLbl="vennNode1" presStyleIdx="2" presStyleCnt="6">
        <dgm:presLayoutVars>
          <dgm:bulletEnabled val="1"/>
        </dgm:presLayoutVars>
      </dgm:prSet>
      <dgm:spPr/>
    </dgm:pt>
    <dgm:pt modelId="{21C3D410-BB5E-4957-A3ED-55B9F29C7905}" type="pres">
      <dgm:prSet presAssocID="{E4B756B2-BB1E-434B-BA31-D6D42808FE35}" presName="space" presStyleCnt="0"/>
      <dgm:spPr/>
    </dgm:pt>
    <dgm:pt modelId="{9D27A1CB-E83B-415B-9B61-545C1E0BD9B7}" type="pres">
      <dgm:prSet presAssocID="{538F1A57-8BDB-4C56-8AC0-90879C375F48}" presName="Name5" presStyleLbl="vennNode1" presStyleIdx="3" presStyleCnt="6">
        <dgm:presLayoutVars>
          <dgm:bulletEnabled val="1"/>
        </dgm:presLayoutVars>
      </dgm:prSet>
      <dgm:spPr/>
    </dgm:pt>
    <dgm:pt modelId="{5696CAD4-C121-47B1-A687-2BB0E3F81033}" type="pres">
      <dgm:prSet presAssocID="{DE1E37FF-7B4E-490E-A812-8C67E9E9BD67}" presName="space" presStyleCnt="0"/>
      <dgm:spPr/>
    </dgm:pt>
    <dgm:pt modelId="{F6C7A601-8A8D-4D2E-A780-0401F857D757}" type="pres">
      <dgm:prSet presAssocID="{E750F11B-9BBE-451B-9AC2-68ADC50D1CEB}" presName="Name5" presStyleLbl="vennNode1" presStyleIdx="4" presStyleCnt="6">
        <dgm:presLayoutVars>
          <dgm:bulletEnabled val="1"/>
        </dgm:presLayoutVars>
      </dgm:prSet>
      <dgm:spPr/>
    </dgm:pt>
    <dgm:pt modelId="{1B6A8616-25B8-4BFF-896A-63BC081A73E7}" type="pres">
      <dgm:prSet presAssocID="{D71E2E25-1EC1-488A-A5E2-262139C2DB35}" presName="space" presStyleCnt="0"/>
      <dgm:spPr/>
    </dgm:pt>
    <dgm:pt modelId="{8E23C061-D8F1-4FEF-ABF1-38659CBBA1C9}" type="pres">
      <dgm:prSet presAssocID="{F662F26E-8411-405E-B967-B00AF3551F65}" presName="Name5" presStyleLbl="vennNode1" presStyleIdx="5" presStyleCnt="6" custScaleX="117530" custScaleY="101737">
        <dgm:presLayoutVars>
          <dgm:bulletEnabled val="1"/>
        </dgm:presLayoutVars>
      </dgm:prSet>
      <dgm:spPr/>
    </dgm:pt>
  </dgm:ptLst>
  <dgm:cxnLst>
    <dgm:cxn modelId="{C798AA1F-8F06-43B4-848A-72C51B758239}" type="presOf" srcId="{BE02121F-FB70-4629-A946-739A69054CF5}" destId="{3299D503-B96F-4CE4-948C-E9D610261BE8}" srcOrd="0" destOrd="0" presId="urn:microsoft.com/office/officeart/2005/8/layout/venn3"/>
    <dgm:cxn modelId="{8B5DBD20-00BA-48B7-99AB-067D2CB5326A}" srcId="{BE02121F-FB70-4629-A946-739A69054CF5}" destId="{2CB018DE-54DB-4D27-B8D2-ABB4344840D7}" srcOrd="0" destOrd="0" parTransId="{157CB0D4-0DA3-4A6D-A357-756914A939A2}" sibTransId="{0D341889-F868-4173-B704-D5CBDB537392}"/>
    <dgm:cxn modelId="{50B0B83D-F19E-4898-8D5D-16C136097BB3}" type="presOf" srcId="{2CB018DE-54DB-4D27-B8D2-ABB4344840D7}" destId="{B3342460-F253-4A2C-A29B-3DC29F5FE467}" srcOrd="0" destOrd="0" presId="urn:microsoft.com/office/officeart/2005/8/layout/venn3"/>
    <dgm:cxn modelId="{1E879759-E081-4557-B19D-205D2281E414}" type="presOf" srcId="{538F1A57-8BDB-4C56-8AC0-90879C375F48}" destId="{9D27A1CB-E83B-415B-9B61-545C1E0BD9B7}" srcOrd="0" destOrd="0" presId="urn:microsoft.com/office/officeart/2005/8/layout/venn3"/>
    <dgm:cxn modelId="{64486982-50EC-4776-AFB0-1AE7496F1043}" srcId="{BE02121F-FB70-4629-A946-739A69054CF5}" destId="{F662F26E-8411-405E-B967-B00AF3551F65}" srcOrd="5" destOrd="0" parTransId="{BC221607-FD87-42D0-A38B-67CBA477F765}" sibTransId="{81DF8EF0-36D5-415D-AC2F-CB82824453AD}"/>
    <dgm:cxn modelId="{93AAB092-DE69-49A0-A3FF-37E81DF89E17}" type="presOf" srcId="{D31B6811-D07B-48D0-BEA3-F27AC56129AD}" destId="{F9FF677F-8ED7-43AE-858C-4E009FAB78A2}" srcOrd="0" destOrd="0" presId="urn:microsoft.com/office/officeart/2005/8/layout/venn3"/>
    <dgm:cxn modelId="{67FDA0B0-6091-4418-A3B5-C18CE875E3B4}" srcId="{BE02121F-FB70-4629-A946-739A69054CF5}" destId="{F5A6420D-603A-4DBC-81AE-1265EB2CC5A0}" srcOrd="2" destOrd="0" parTransId="{11A64281-8851-403C-AE67-84783975788B}" sibTransId="{E4B756B2-BB1E-434B-BA31-D6D42808FE35}"/>
    <dgm:cxn modelId="{F8D0C9B5-8AE1-4F1F-A268-00E8BD7F17E7}" srcId="{BE02121F-FB70-4629-A946-739A69054CF5}" destId="{538F1A57-8BDB-4C56-8AC0-90879C375F48}" srcOrd="3" destOrd="0" parTransId="{C5D42705-CABD-4DCC-A4AD-6B63047EB53F}" sibTransId="{DE1E37FF-7B4E-490E-A812-8C67E9E9BD67}"/>
    <dgm:cxn modelId="{5748DAB6-93C4-4E1B-B05F-765716B3CD3C}" type="presOf" srcId="{F5A6420D-603A-4DBC-81AE-1265EB2CC5A0}" destId="{1D27E079-06D5-4731-8779-831A2E6B728C}" srcOrd="0" destOrd="0" presId="urn:microsoft.com/office/officeart/2005/8/layout/venn3"/>
    <dgm:cxn modelId="{450C13B7-5DCE-4FB7-9690-0C4DE445FB8A}" type="presOf" srcId="{E750F11B-9BBE-451B-9AC2-68ADC50D1CEB}" destId="{F6C7A601-8A8D-4D2E-A780-0401F857D757}" srcOrd="0" destOrd="0" presId="urn:microsoft.com/office/officeart/2005/8/layout/venn3"/>
    <dgm:cxn modelId="{4C92B0CA-F062-4494-8950-ADB4349E7EBC}" srcId="{BE02121F-FB70-4629-A946-739A69054CF5}" destId="{D31B6811-D07B-48D0-BEA3-F27AC56129AD}" srcOrd="1" destOrd="0" parTransId="{A34A8566-27BE-45E1-9462-74B26B4C4FAC}" sibTransId="{52A3AEE2-047A-4E8B-8342-9D36994BB228}"/>
    <dgm:cxn modelId="{89223FDE-A043-4BAC-A040-B006B0A07E69}" srcId="{BE02121F-FB70-4629-A946-739A69054CF5}" destId="{E750F11B-9BBE-451B-9AC2-68ADC50D1CEB}" srcOrd="4" destOrd="0" parTransId="{026D7281-993D-4C70-B1B4-95651F2D6EC9}" sibTransId="{D71E2E25-1EC1-488A-A5E2-262139C2DB35}"/>
    <dgm:cxn modelId="{D17C07E3-7177-4BF7-8D33-BE1CF57812BB}" type="presOf" srcId="{F662F26E-8411-405E-B967-B00AF3551F65}" destId="{8E23C061-D8F1-4FEF-ABF1-38659CBBA1C9}" srcOrd="0" destOrd="0" presId="urn:microsoft.com/office/officeart/2005/8/layout/venn3"/>
    <dgm:cxn modelId="{C3F8388D-2818-46B7-AF95-BF24A3ED0E25}" type="presParOf" srcId="{3299D503-B96F-4CE4-948C-E9D610261BE8}" destId="{B3342460-F253-4A2C-A29B-3DC29F5FE467}" srcOrd="0" destOrd="0" presId="urn:microsoft.com/office/officeart/2005/8/layout/venn3"/>
    <dgm:cxn modelId="{2A2A142C-A6C7-4512-B3EF-186E9F833D42}" type="presParOf" srcId="{3299D503-B96F-4CE4-948C-E9D610261BE8}" destId="{92E1C8B0-EC0A-4B30-8516-881C71C244C7}" srcOrd="1" destOrd="0" presId="urn:microsoft.com/office/officeart/2005/8/layout/venn3"/>
    <dgm:cxn modelId="{60025CF3-121B-47EC-9B47-01F778C42B68}" type="presParOf" srcId="{3299D503-B96F-4CE4-948C-E9D610261BE8}" destId="{F9FF677F-8ED7-43AE-858C-4E009FAB78A2}" srcOrd="2" destOrd="0" presId="urn:microsoft.com/office/officeart/2005/8/layout/venn3"/>
    <dgm:cxn modelId="{D9EBA32B-A4A9-474E-84DE-32E58393D31C}" type="presParOf" srcId="{3299D503-B96F-4CE4-948C-E9D610261BE8}" destId="{3FD95839-2B3A-4D88-BFDD-29B0ABEE9B3F}" srcOrd="3" destOrd="0" presId="urn:microsoft.com/office/officeart/2005/8/layout/venn3"/>
    <dgm:cxn modelId="{CD5983C3-588B-48C0-B56F-A64507B2B4ED}" type="presParOf" srcId="{3299D503-B96F-4CE4-948C-E9D610261BE8}" destId="{1D27E079-06D5-4731-8779-831A2E6B728C}" srcOrd="4" destOrd="0" presId="urn:microsoft.com/office/officeart/2005/8/layout/venn3"/>
    <dgm:cxn modelId="{3A6C3868-6511-4DB8-9401-089D3E95E949}" type="presParOf" srcId="{3299D503-B96F-4CE4-948C-E9D610261BE8}" destId="{21C3D410-BB5E-4957-A3ED-55B9F29C7905}" srcOrd="5" destOrd="0" presId="urn:microsoft.com/office/officeart/2005/8/layout/venn3"/>
    <dgm:cxn modelId="{079FAD86-82DD-4E95-94DF-16BBF4F50CBB}" type="presParOf" srcId="{3299D503-B96F-4CE4-948C-E9D610261BE8}" destId="{9D27A1CB-E83B-415B-9B61-545C1E0BD9B7}" srcOrd="6" destOrd="0" presId="urn:microsoft.com/office/officeart/2005/8/layout/venn3"/>
    <dgm:cxn modelId="{94D816F2-F024-438A-B379-C88ED0494202}" type="presParOf" srcId="{3299D503-B96F-4CE4-948C-E9D610261BE8}" destId="{5696CAD4-C121-47B1-A687-2BB0E3F81033}" srcOrd="7" destOrd="0" presId="urn:microsoft.com/office/officeart/2005/8/layout/venn3"/>
    <dgm:cxn modelId="{C0BB5008-67D8-4CD1-8354-56FF110A19E3}" type="presParOf" srcId="{3299D503-B96F-4CE4-948C-E9D610261BE8}" destId="{F6C7A601-8A8D-4D2E-A780-0401F857D757}" srcOrd="8" destOrd="0" presId="urn:microsoft.com/office/officeart/2005/8/layout/venn3"/>
    <dgm:cxn modelId="{B24B433B-F820-4894-A51C-B92B9DBB5AF5}" type="presParOf" srcId="{3299D503-B96F-4CE4-948C-E9D610261BE8}" destId="{1B6A8616-25B8-4BFF-896A-63BC081A73E7}" srcOrd="9" destOrd="0" presId="urn:microsoft.com/office/officeart/2005/8/layout/venn3"/>
    <dgm:cxn modelId="{88E5B568-FC3E-445B-8768-3B40D5FF2D33}" type="presParOf" srcId="{3299D503-B96F-4CE4-948C-E9D610261BE8}" destId="{8E23C061-D8F1-4FEF-ABF1-38659CBBA1C9}" srcOrd="10" destOrd="0" presId="urn:microsoft.com/office/officeart/2005/8/layout/ven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3342460-F253-4A2C-A29B-3DC29F5FE467}">
      <dsp:nvSpPr>
        <dsp:cNvPr id="0" name=""/>
        <dsp:cNvSpPr/>
      </dsp:nvSpPr>
      <dsp:spPr>
        <a:xfrm>
          <a:off x="2609" y="549002"/>
          <a:ext cx="1765845" cy="1765845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7180" tIns="24130" rIns="97180" bIns="2413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900" kern="1200"/>
            <a:t>1. Establecer el contexto</a:t>
          </a:r>
        </a:p>
      </dsp:txBody>
      <dsp:txXfrm>
        <a:off x="261211" y="807604"/>
        <a:ext cx="1248641" cy="1248641"/>
      </dsp:txXfrm>
    </dsp:sp>
    <dsp:sp modelId="{F9FF677F-8ED7-43AE-858C-4E009FAB78A2}">
      <dsp:nvSpPr>
        <dsp:cNvPr id="0" name=""/>
        <dsp:cNvSpPr/>
      </dsp:nvSpPr>
      <dsp:spPr>
        <a:xfrm>
          <a:off x="1415286" y="549002"/>
          <a:ext cx="1765845" cy="1765845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2250053"/>
                <a:satOff val="-3376"/>
                <a:lumOff val="-549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2250053"/>
                <a:satOff val="-3376"/>
                <a:lumOff val="-549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2250053"/>
                <a:satOff val="-3376"/>
                <a:lumOff val="-549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7180" tIns="24130" rIns="97180" bIns="2413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900" kern="1200"/>
            <a:t>2. Identificar el riesgo</a:t>
          </a:r>
        </a:p>
      </dsp:txBody>
      <dsp:txXfrm>
        <a:off x="1673888" y="807604"/>
        <a:ext cx="1248641" cy="1248641"/>
      </dsp:txXfrm>
    </dsp:sp>
    <dsp:sp modelId="{1D27E079-06D5-4731-8779-831A2E6B728C}">
      <dsp:nvSpPr>
        <dsp:cNvPr id="0" name=""/>
        <dsp:cNvSpPr/>
      </dsp:nvSpPr>
      <dsp:spPr>
        <a:xfrm>
          <a:off x="2827962" y="549002"/>
          <a:ext cx="1765845" cy="1765845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4500106"/>
                <a:satOff val="-6752"/>
                <a:lumOff val="-1098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4500106"/>
                <a:satOff val="-6752"/>
                <a:lumOff val="-1098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4500106"/>
                <a:satOff val="-6752"/>
                <a:lumOff val="-1098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7180" tIns="19050" rIns="9718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500" kern="1200"/>
            <a:t>2.1 Analizar la probabilidade impacto</a:t>
          </a:r>
        </a:p>
      </dsp:txBody>
      <dsp:txXfrm>
        <a:off x="3086564" y="807604"/>
        <a:ext cx="1248641" cy="1248641"/>
      </dsp:txXfrm>
    </dsp:sp>
    <dsp:sp modelId="{9D27A1CB-E83B-415B-9B61-545C1E0BD9B7}">
      <dsp:nvSpPr>
        <dsp:cNvPr id="0" name=""/>
        <dsp:cNvSpPr/>
      </dsp:nvSpPr>
      <dsp:spPr>
        <a:xfrm>
          <a:off x="4240639" y="549002"/>
          <a:ext cx="1765845" cy="1765845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6750158"/>
                <a:satOff val="-10128"/>
                <a:lumOff val="-1647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6750158"/>
                <a:satOff val="-10128"/>
                <a:lumOff val="-1647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6750158"/>
                <a:satOff val="-10128"/>
                <a:lumOff val="-1647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7180" tIns="24130" rIns="97180" bIns="2413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900" kern="1200"/>
            <a:t>3. Valorar Controles</a:t>
          </a:r>
        </a:p>
      </dsp:txBody>
      <dsp:txXfrm>
        <a:off x="4499241" y="807604"/>
        <a:ext cx="1248641" cy="1248641"/>
      </dsp:txXfrm>
    </dsp:sp>
    <dsp:sp modelId="{F6C7A601-8A8D-4D2E-A780-0401F857D757}">
      <dsp:nvSpPr>
        <dsp:cNvPr id="0" name=""/>
        <dsp:cNvSpPr/>
      </dsp:nvSpPr>
      <dsp:spPr>
        <a:xfrm>
          <a:off x="5653316" y="549002"/>
          <a:ext cx="1765845" cy="1765845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9000211"/>
                <a:satOff val="-13504"/>
                <a:lumOff val="-2196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9000211"/>
                <a:satOff val="-13504"/>
                <a:lumOff val="-2196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9000211"/>
                <a:satOff val="-13504"/>
                <a:lumOff val="-2196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7180" tIns="24130" rIns="97180" bIns="2413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900" kern="1200"/>
            <a:t>4. Definir plan de manejo</a:t>
          </a:r>
        </a:p>
      </dsp:txBody>
      <dsp:txXfrm>
        <a:off x="5911918" y="807604"/>
        <a:ext cx="1248641" cy="1248641"/>
      </dsp:txXfrm>
    </dsp:sp>
    <dsp:sp modelId="{8E23C061-D8F1-4FEF-ABF1-38659CBBA1C9}">
      <dsp:nvSpPr>
        <dsp:cNvPr id="0" name=""/>
        <dsp:cNvSpPr/>
      </dsp:nvSpPr>
      <dsp:spPr>
        <a:xfrm>
          <a:off x="7065992" y="533665"/>
          <a:ext cx="2075398" cy="1796518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11250264"/>
                <a:satOff val="-16880"/>
                <a:lumOff val="-2745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11250264"/>
                <a:satOff val="-16880"/>
                <a:lumOff val="-2745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11250264"/>
                <a:satOff val="-16880"/>
                <a:lumOff val="-2745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7180" tIns="22860" rIns="97180" bIns="2286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800" kern="1200"/>
            <a:t>5. Realizar monitoreo y seguimiento</a:t>
          </a:r>
        </a:p>
      </dsp:txBody>
      <dsp:txXfrm>
        <a:off x="7369927" y="796759"/>
        <a:ext cx="1467528" cy="127033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enn3">
  <dgm:title val=""/>
  <dgm:desc val=""/>
  <dgm:catLst>
    <dgm:cat type="relationship" pri="29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>
          <dgm:param type="fallback" val="2D"/>
        </dgm:alg>
      </dgm:if>
      <dgm:else name="Name3">
        <dgm:alg type="lin">
          <dgm:param type="fallback" val="2D"/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refType="w" refFor="ch" refPtType="node"/>
      <dgm:constr type="w" for="ch" forName="space" refType="w" refFor="ch" refPtType="node" fact="-0.2"/>
      <dgm:constr type="primFontSz" for="ch" ptType="node" op="equ" val="65"/>
    </dgm:constrLst>
    <dgm:ruleLst/>
    <dgm:forEach name="Name4" axis="ch" ptType="node">
      <dgm:layoutNode name="Name5" styleLbl="vennNode1">
        <dgm:varLst>
          <dgm:bulletEnabled val="1"/>
        </dgm:varLst>
        <dgm:alg type="tx">
          <dgm:param type="txAnchorVertCh" val="mid"/>
          <dgm:param type="txAnchorHorzCh" val="ctr"/>
        </dgm:alg>
        <dgm:shape xmlns:r="http://schemas.openxmlformats.org/officeDocument/2006/relationships" type="ellipse" r:blip="">
          <dgm:adjLst/>
        </dgm:shape>
        <dgm:presOf axis="desOrSelf" ptType="node"/>
        <dgm:constrLst>
          <dgm:constr type="tMarg" refType="primFontSz" fact="0.1"/>
          <dgm:constr type="bMarg" refType="primFontSz" fact="0.1"/>
          <dgm:constr type="lMarg" refType="w" fact="0.156"/>
          <dgm:constr type="rMarg" refType="w" fact="0.156"/>
        </dgm:constrLst>
        <dgm:ruleLst>
          <dgm:rule type="primFontSz" val="5" fact="NaN" max="NaN"/>
        </dgm:ruleLst>
      </dgm:layoutNode>
      <dgm:forEach name="Name6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7" Type="http://schemas.openxmlformats.org/officeDocument/2006/relationships/hyperlink" Target="#'Ident. riesgos corrupci&#243;n'!A1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2.Identificacion_Riesgos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8</xdr:row>
      <xdr:rowOff>171450</xdr:rowOff>
    </xdr:from>
    <xdr:to>
      <xdr:col>12</xdr:col>
      <xdr:colOff>31750</xdr:colOff>
      <xdr:row>23</xdr:row>
      <xdr:rowOff>161925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342900</xdr:colOff>
      <xdr:row>0</xdr:row>
      <xdr:rowOff>142875</xdr:rowOff>
    </xdr:from>
    <xdr:to>
      <xdr:col>1</xdr:col>
      <xdr:colOff>638175</xdr:colOff>
      <xdr:row>6</xdr:row>
      <xdr:rowOff>141019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665AB5-A70B-4A2D-8DB9-3DB712AF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142875"/>
          <a:ext cx="1219200" cy="1141144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21</xdr:row>
      <xdr:rowOff>57150</xdr:rowOff>
    </xdr:from>
    <xdr:to>
      <xdr:col>4</xdr:col>
      <xdr:colOff>523875</xdr:colOff>
      <xdr:row>23</xdr:row>
      <xdr:rowOff>180975</xdr:rowOff>
    </xdr:to>
    <xdr:sp macro="" textlink="">
      <xdr:nvSpPr>
        <xdr:cNvPr id="19" name="Rectángulo: esquinas redondeadas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1FEE47-FDDF-4EAE-A17D-13AAF1E0BFF0}"/>
            </a:ext>
          </a:extLst>
        </xdr:cNvPr>
        <xdr:cNvSpPr/>
      </xdr:nvSpPr>
      <xdr:spPr>
        <a:xfrm>
          <a:off x="2533650" y="4229100"/>
          <a:ext cx="1552575" cy="5048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100" b="1"/>
            <a:t>Valoración</a:t>
          </a:r>
          <a:r>
            <a:rPr lang="es-CO" sz="1100" b="1" baseline="0"/>
            <a:t> de Riesgos de Corrupción</a:t>
          </a:r>
          <a:endParaRPr lang="es-CO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286389</xdr:colOff>
      <xdr:row>0</xdr:row>
      <xdr:rowOff>114540</xdr:rowOff>
    </xdr:from>
    <xdr:to>
      <xdr:col>0</xdr:col>
      <xdr:colOff>1134114</xdr:colOff>
      <xdr:row>7</xdr:row>
      <xdr:rowOff>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839DFB-1B0C-4F3C-AACE-641B3225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389" y="114540"/>
          <a:ext cx="847725" cy="822823"/>
        </a:xfrm>
        <a:prstGeom prst="rect">
          <a:avLst/>
        </a:prstGeom>
      </xdr:spPr>
    </xdr:pic>
    <xdr:clientData/>
  </xdr:twoCellAnchor>
  <xdr:twoCellAnchor>
    <xdr:from>
      <xdr:col>21</xdr:col>
      <xdr:colOff>557892</xdr:colOff>
      <xdr:row>1</xdr:row>
      <xdr:rowOff>67234</xdr:rowOff>
    </xdr:from>
    <xdr:to>
      <xdr:col>22</xdr:col>
      <xdr:colOff>549086</xdr:colOff>
      <xdr:row>7</xdr:row>
      <xdr:rowOff>40822</xdr:rowOff>
    </xdr:to>
    <xdr:sp macro="" textlink="">
      <xdr:nvSpPr>
        <xdr:cNvPr id="4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8EC73D-72B9-4720-8171-2FFFA9929673}"/>
            </a:ext>
          </a:extLst>
        </xdr:cNvPr>
        <xdr:cNvSpPr/>
      </xdr:nvSpPr>
      <xdr:spPr>
        <a:xfrm>
          <a:off x="16777606" y="216913"/>
          <a:ext cx="1215837" cy="69476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  PORTADA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1450901</xdr:colOff>
      <xdr:row>0</xdr:row>
      <xdr:rowOff>99680</xdr:rowOff>
    </xdr:from>
    <xdr:to>
      <xdr:col>2</xdr:col>
      <xdr:colOff>998353</xdr:colOff>
      <xdr:row>5</xdr:row>
      <xdr:rowOff>125778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6CE226-1AF0-401A-9E37-2CA52BB0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3924" y="99680"/>
          <a:ext cx="996803" cy="967522"/>
        </a:xfrm>
        <a:prstGeom prst="rect">
          <a:avLst/>
        </a:prstGeom>
      </xdr:spPr>
    </xdr:pic>
    <xdr:clientData/>
  </xdr:twoCellAnchor>
  <xdr:twoCellAnchor>
    <xdr:from>
      <xdr:col>15</xdr:col>
      <xdr:colOff>465176</xdr:colOff>
      <xdr:row>1</xdr:row>
      <xdr:rowOff>0</xdr:rowOff>
    </xdr:from>
    <xdr:to>
      <xdr:col>16</xdr:col>
      <xdr:colOff>564855</xdr:colOff>
      <xdr:row>4</xdr:row>
      <xdr:rowOff>55377</xdr:rowOff>
    </xdr:to>
    <xdr:sp macro="" textlink="">
      <xdr:nvSpPr>
        <xdr:cNvPr id="4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2D930-FB33-4DAD-954F-02FE945FBB64}"/>
            </a:ext>
          </a:extLst>
        </xdr:cNvPr>
        <xdr:cNvSpPr/>
      </xdr:nvSpPr>
      <xdr:spPr>
        <a:xfrm>
          <a:off x="18152879" y="188285"/>
          <a:ext cx="1151860" cy="6202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  PORTADA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85725</xdr:rowOff>
    </xdr:from>
    <xdr:to>
      <xdr:col>1</xdr:col>
      <xdr:colOff>1292078</xdr:colOff>
      <xdr:row>6</xdr:row>
      <xdr:rowOff>62647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7FA3AD-84D7-48DC-9423-210A030A2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85725"/>
          <a:ext cx="996803" cy="967522"/>
        </a:xfrm>
        <a:prstGeom prst="rect">
          <a:avLst/>
        </a:prstGeom>
      </xdr:spPr>
    </xdr:pic>
    <xdr:clientData/>
  </xdr:twoCellAnchor>
  <xdr:twoCellAnchor>
    <xdr:from>
      <xdr:col>21</xdr:col>
      <xdr:colOff>485775</xdr:colOff>
      <xdr:row>2</xdr:row>
      <xdr:rowOff>0</xdr:rowOff>
    </xdr:from>
    <xdr:to>
      <xdr:col>22</xdr:col>
      <xdr:colOff>904876</xdr:colOff>
      <xdr:row>5</xdr:row>
      <xdr:rowOff>66675</xdr:rowOff>
    </xdr:to>
    <xdr:sp macro="" textlink="">
      <xdr:nvSpPr>
        <xdr:cNvPr id="2" name="Flecha: a la derech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68A98F-59CA-4B83-86B5-26ECA90D0A0B}"/>
            </a:ext>
          </a:extLst>
        </xdr:cNvPr>
        <xdr:cNvSpPr/>
      </xdr:nvSpPr>
      <xdr:spPr>
        <a:xfrm flipH="1">
          <a:off x="23355300" y="304800"/>
          <a:ext cx="990601" cy="561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Portada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20089</xdr:colOff>
      <xdr:row>61</xdr:row>
      <xdr:rowOff>107830</xdr:rowOff>
    </xdr:from>
    <xdr:to>
      <xdr:col>34</xdr:col>
      <xdr:colOff>395378</xdr:colOff>
      <xdr:row>70</xdr:row>
      <xdr:rowOff>179718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381" y="21961415"/>
          <a:ext cx="15255855" cy="3306794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</xdr:row>
      <xdr:rowOff>228600</xdr:rowOff>
    </xdr:from>
    <xdr:to>
      <xdr:col>5</xdr:col>
      <xdr:colOff>243173</xdr:colOff>
      <xdr:row>5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F1B8EC-8ECD-441C-B136-5A21D4DC0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8400" y="584200"/>
          <a:ext cx="1360773" cy="132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1071563</xdr:colOff>
      <xdr:row>1</xdr:row>
      <xdr:rowOff>102054</xdr:rowOff>
    </xdr:from>
    <xdr:to>
      <xdr:col>2</xdr:col>
      <xdr:colOff>680358</xdr:colOff>
      <xdr:row>6</xdr:row>
      <xdr:rowOff>82829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7E0331-423C-4E89-88F2-C8CB4410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965" y="289152"/>
          <a:ext cx="943996" cy="916266"/>
        </a:xfrm>
        <a:prstGeom prst="rect">
          <a:avLst/>
        </a:prstGeom>
      </xdr:spPr>
    </xdr:pic>
    <xdr:clientData/>
  </xdr:twoCellAnchor>
  <xdr:twoCellAnchor>
    <xdr:from>
      <xdr:col>13</xdr:col>
      <xdr:colOff>688861</xdr:colOff>
      <xdr:row>2</xdr:row>
      <xdr:rowOff>102054</xdr:rowOff>
    </xdr:from>
    <xdr:to>
      <xdr:col>13</xdr:col>
      <xdr:colOff>1658370</xdr:colOff>
      <xdr:row>5</xdr:row>
      <xdr:rowOff>93549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A3F3B0-DD74-4E6E-A5E9-9937B7448B66}"/>
            </a:ext>
          </a:extLst>
        </xdr:cNvPr>
        <xdr:cNvSpPr/>
      </xdr:nvSpPr>
      <xdr:spPr>
        <a:xfrm flipH="1">
          <a:off x="17570223" y="476250"/>
          <a:ext cx="969509" cy="5527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Portada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130968</xdr:rowOff>
    </xdr:from>
    <xdr:to>
      <xdr:col>1</xdr:col>
      <xdr:colOff>1168400</xdr:colOff>
      <xdr:row>6</xdr:row>
      <xdr:rowOff>129112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5BB6AA-984E-49DE-A4AD-400ED28D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30968"/>
          <a:ext cx="1216025" cy="11411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1</xdr:col>
      <xdr:colOff>209550</xdr:colOff>
      <xdr:row>0</xdr:row>
      <xdr:rowOff>647700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B92A38-BDE9-4E1E-A9A4-B15FF58AA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6200"/>
          <a:ext cx="523875" cy="571500"/>
        </a:xfrm>
        <a:prstGeom prst="rect">
          <a:avLst/>
        </a:prstGeom>
      </xdr:spPr>
    </xdr:pic>
    <xdr:clientData/>
  </xdr:twoCellAnchor>
  <xdr:twoCellAnchor>
    <xdr:from>
      <xdr:col>4</xdr:col>
      <xdr:colOff>507999</xdr:colOff>
      <xdr:row>0</xdr:row>
      <xdr:rowOff>74084</xdr:rowOff>
    </xdr:from>
    <xdr:to>
      <xdr:col>5</xdr:col>
      <xdr:colOff>624415</xdr:colOff>
      <xdr:row>0</xdr:row>
      <xdr:rowOff>550334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EA25E-F6B9-4195-881C-8181AC93B415}"/>
            </a:ext>
          </a:extLst>
        </xdr:cNvPr>
        <xdr:cNvSpPr/>
      </xdr:nvSpPr>
      <xdr:spPr>
        <a:xfrm flipH="1">
          <a:off x="12052299" y="74084"/>
          <a:ext cx="1202266" cy="476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Ident. </a:t>
          </a:r>
          <a:r>
            <a:rPr lang="es-CO" sz="1100" baseline="0"/>
            <a:t>Riesgos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N57"/>
  <sheetViews>
    <sheetView tabSelected="1" view="pageBreakPreview" zoomScale="120" zoomScaleNormal="100" zoomScaleSheetLayoutView="120" workbookViewId="0">
      <selection activeCell="C1" sqref="C1:K8"/>
    </sheetView>
  </sheetViews>
  <sheetFormatPr baseColWidth="10" defaultRowHeight="15" x14ac:dyDescent="0.25"/>
  <cols>
    <col min="1" max="1" width="13.85546875" customWidth="1"/>
    <col min="2" max="2" width="14.7109375" customWidth="1"/>
    <col min="4" max="4" width="13.42578125" customWidth="1"/>
    <col min="7" max="7" width="15" customWidth="1"/>
    <col min="9" max="9" width="8.28515625" customWidth="1"/>
    <col min="10" max="10" width="14.5703125" customWidth="1"/>
    <col min="11" max="11" width="17" customWidth="1"/>
    <col min="13" max="13" width="19.28515625" customWidth="1"/>
  </cols>
  <sheetData>
    <row r="1" spans="1:13" x14ac:dyDescent="0.25">
      <c r="A1" s="259"/>
      <c r="B1" s="260"/>
      <c r="C1" s="263" t="s">
        <v>231</v>
      </c>
      <c r="D1" s="263"/>
      <c r="E1" s="263"/>
      <c r="F1" s="263"/>
      <c r="G1" s="263"/>
      <c r="H1" s="263"/>
      <c r="I1" s="263"/>
      <c r="J1" s="263"/>
      <c r="K1" s="263"/>
      <c r="L1" s="265" t="s">
        <v>200</v>
      </c>
      <c r="M1" s="266"/>
    </row>
    <row r="2" spans="1:13" x14ac:dyDescent="0.25">
      <c r="A2" s="261"/>
      <c r="B2" s="262"/>
      <c r="C2" s="264"/>
      <c r="D2" s="264"/>
      <c r="E2" s="264"/>
      <c r="F2" s="264"/>
      <c r="G2" s="264"/>
      <c r="H2" s="264"/>
      <c r="I2" s="264"/>
      <c r="J2" s="264"/>
      <c r="K2" s="264"/>
      <c r="L2" s="267"/>
      <c r="M2" s="268"/>
    </row>
    <row r="3" spans="1:13" x14ac:dyDescent="0.25">
      <c r="A3" s="261"/>
      <c r="B3" s="262"/>
      <c r="C3" s="264"/>
      <c r="D3" s="264"/>
      <c r="E3" s="264"/>
      <c r="F3" s="264"/>
      <c r="G3" s="264"/>
      <c r="H3" s="264"/>
      <c r="I3" s="264"/>
      <c r="J3" s="264"/>
      <c r="K3" s="264"/>
      <c r="L3" s="267"/>
      <c r="M3" s="268"/>
    </row>
    <row r="4" spans="1:13" x14ac:dyDescent="0.25">
      <c r="A4" s="261"/>
      <c r="B4" s="262"/>
      <c r="C4" s="264"/>
      <c r="D4" s="264"/>
      <c r="E4" s="264"/>
      <c r="F4" s="264"/>
      <c r="G4" s="264"/>
      <c r="H4" s="264"/>
      <c r="I4" s="264"/>
      <c r="J4" s="264"/>
      <c r="K4" s="264"/>
      <c r="L4" s="267"/>
      <c r="M4" s="268"/>
    </row>
    <row r="5" spans="1:13" ht="15" customHeight="1" x14ac:dyDescent="0.25">
      <c r="A5" s="261"/>
      <c r="B5" s="262"/>
      <c r="C5" s="264"/>
      <c r="D5" s="264"/>
      <c r="E5" s="264"/>
      <c r="F5" s="264"/>
      <c r="G5" s="264"/>
      <c r="H5" s="264"/>
      <c r="I5" s="264"/>
      <c r="J5" s="264"/>
      <c r="K5" s="264"/>
      <c r="L5" s="269" t="s">
        <v>232</v>
      </c>
      <c r="M5" s="270" t="s">
        <v>233</v>
      </c>
    </row>
    <row r="6" spans="1:13" x14ac:dyDescent="0.25">
      <c r="A6" s="261"/>
      <c r="B6" s="262"/>
      <c r="C6" s="264"/>
      <c r="D6" s="264"/>
      <c r="E6" s="264"/>
      <c r="F6" s="264"/>
      <c r="G6" s="264"/>
      <c r="H6" s="264"/>
      <c r="I6" s="264"/>
      <c r="J6" s="264"/>
      <c r="K6" s="264"/>
      <c r="L6" s="269"/>
      <c r="M6" s="270"/>
    </row>
    <row r="7" spans="1:13" ht="22.5" customHeight="1" x14ac:dyDescent="0.25">
      <c r="A7" s="261"/>
      <c r="B7" s="262"/>
      <c r="C7" s="264"/>
      <c r="D7" s="264"/>
      <c r="E7" s="264"/>
      <c r="F7" s="264"/>
      <c r="G7" s="264"/>
      <c r="H7" s="264"/>
      <c r="I7" s="264"/>
      <c r="J7" s="264"/>
      <c r="K7" s="264"/>
      <c r="L7" s="129" t="s">
        <v>234</v>
      </c>
      <c r="M7" s="130">
        <v>2</v>
      </c>
    </row>
    <row r="8" spans="1:13" ht="19.5" customHeight="1" x14ac:dyDescent="0.25">
      <c r="A8" s="261"/>
      <c r="B8" s="262"/>
      <c r="C8" s="264"/>
      <c r="D8" s="264"/>
      <c r="E8" s="264"/>
      <c r="F8" s="264"/>
      <c r="G8" s="264"/>
      <c r="H8" s="264"/>
      <c r="I8" s="264"/>
      <c r="J8" s="264"/>
      <c r="K8" s="264"/>
      <c r="L8" s="129" t="s">
        <v>235</v>
      </c>
      <c r="M8" s="132">
        <v>43783</v>
      </c>
    </row>
    <row r="9" spans="1:13" x14ac:dyDescent="0.25">
      <c r="A9" s="271" t="s">
        <v>240</v>
      </c>
      <c r="B9" s="290" t="s">
        <v>417</v>
      </c>
      <c r="C9" s="291"/>
      <c r="D9" s="291"/>
      <c r="E9" s="254" t="s">
        <v>241</v>
      </c>
      <c r="F9" s="254"/>
      <c r="G9" s="294" t="s">
        <v>418</v>
      </c>
      <c r="H9" s="294"/>
      <c r="I9" s="294"/>
      <c r="J9" s="254" t="s">
        <v>388</v>
      </c>
      <c r="K9" s="254"/>
      <c r="L9" s="287" t="s">
        <v>453</v>
      </c>
      <c r="M9" s="288"/>
    </row>
    <row r="10" spans="1:13" s="3" customFormat="1" x14ac:dyDescent="0.25">
      <c r="A10" s="272"/>
      <c r="B10" s="292"/>
      <c r="C10" s="293"/>
      <c r="D10" s="293"/>
      <c r="E10" s="254"/>
      <c r="F10" s="254"/>
      <c r="G10" s="294"/>
      <c r="H10" s="294"/>
      <c r="I10" s="294"/>
      <c r="J10" s="254"/>
      <c r="K10" s="254"/>
      <c r="L10" s="289"/>
      <c r="M10" s="288"/>
    </row>
    <row r="11" spans="1:13" s="3" customFormat="1" x14ac:dyDescent="0.25">
      <c r="A11" s="26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7"/>
    </row>
    <row r="12" spans="1:13" s="3" customFormat="1" x14ac:dyDescent="0.25">
      <c r="A12" s="2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7"/>
    </row>
    <row r="13" spans="1:13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/>
    </row>
    <row r="14" spans="1:13" ht="15" customHeight="1" x14ac:dyDescent="0.25">
      <c r="A14" s="2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7"/>
    </row>
    <row r="15" spans="1:13" ht="16.5" customHeight="1" x14ac:dyDescent="0.25">
      <c r="A15" s="2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7"/>
    </row>
    <row r="16" spans="1:13" x14ac:dyDescent="0.25">
      <c r="A16" s="26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7"/>
    </row>
    <row r="17" spans="1:13" x14ac:dyDescent="0.25">
      <c r="A17" s="26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7"/>
    </row>
    <row r="18" spans="1:13" x14ac:dyDescent="0.25">
      <c r="A18" s="2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7"/>
    </row>
    <row r="19" spans="1:13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7"/>
    </row>
    <row r="20" spans="1:13" x14ac:dyDescent="0.25">
      <c r="A20" s="2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7"/>
    </row>
    <row r="21" spans="1:13" x14ac:dyDescent="0.25">
      <c r="A21" s="26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7"/>
    </row>
    <row r="22" spans="1:13" x14ac:dyDescent="0.25">
      <c r="A22" s="26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/>
    </row>
    <row r="23" spans="1:13" x14ac:dyDescent="0.25">
      <c r="A23" s="26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/>
    </row>
    <row r="24" spans="1:13" x14ac:dyDescent="0.25">
      <c r="A24" s="2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7"/>
    </row>
    <row r="25" spans="1:13" x14ac:dyDescent="0.25">
      <c r="A25" s="2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7"/>
    </row>
    <row r="26" spans="1:13" x14ac:dyDescent="0.25">
      <c r="A26" s="121" t="s">
        <v>218</v>
      </c>
      <c r="B26" s="128" t="s">
        <v>219</v>
      </c>
      <c r="C26" s="278" t="s">
        <v>236</v>
      </c>
      <c r="D26" s="278"/>
      <c r="E26" s="278"/>
      <c r="F26" s="278"/>
      <c r="G26" s="278"/>
      <c r="H26" s="278"/>
      <c r="I26" s="278"/>
      <c r="J26" s="278"/>
      <c r="K26" s="278"/>
      <c r="L26" s="278"/>
      <c r="M26" s="279"/>
    </row>
    <row r="27" spans="1:13" ht="22.5" customHeight="1" x14ac:dyDescent="0.25">
      <c r="A27" s="280">
        <v>1</v>
      </c>
      <c r="B27" s="131" t="s">
        <v>422</v>
      </c>
      <c r="C27" s="282" t="s">
        <v>237</v>
      </c>
      <c r="D27" s="282"/>
      <c r="E27" s="282"/>
      <c r="F27" s="282"/>
      <c r="G27" s="282"/>
      <c r="H27" s="282"/>
      <c r="I27" s="282"/>
      <c r="J27" s="282"/>
      <c r="K27" s="282"/>
      <c r="L27" s="282"/>
      <c r="M27" s="283"/>
    </row>
    <row r="28" spans="1:13" ht="31.5" customHeight="1" x14ac:dyDescent="0.25">
      <c r="A28" s="281"/>
      <c r="B28" s="131" t="s">
        <v>238</v>
      </c>
      <c r="C28" s="282" t="s">
        <v>239</v>
      </c>
      <c r="D28" s="282"/>
      <c r="E28" s="282"/>
      <c r="F28" s="282"/>
      <c r="G28" s="282"/>
      <c r="H28" s="282"/>
      <c r="I28" s="282"/>
      <c r="J28" s="282"/>
      <c r="K28" s="282"/>
      <c r="L28" s="282"/>
      <c r="M28" s="283"/>
    </row>
    <row r="29" spans="1:13" s="3" customFormat="1" ht="41.25" customHeight="1" x14ac:dyDescent="0.25">
      <c r="A29" s="179">
        <v>2</v>
      </c>
      <c r="B29" s="180" t="s">
        <v>423</v>
      </c>
      <c r="C29" s="256" t="s">
        <v>385</v>
      </c>
      <c r="D29" s="257"/>
      <c r="E29" s="257"/>
      <c r="F29" s="257"/>
      <c r="G29" s="257"/>
      <c r="H29" s="257"/>
      <c r="I29" s="257"/>
      <c r="J29" s="257"/>
      <c r="K29" s="257"/>
      <c r="L29" s="257"/>
      <c r="M29" s="258"/>
    </row>
    <row r="30" spans="1:13" s="3" customFormat="1" ht="41.25" customHeight="1" x14ac:dyDescent="0.25">
      <c r="A30" s="179">
        <v>3</v>
      </c>
      <c r="B30" s="204" t="s">
        <v>421</v>
      </c>
      <c r="C30" s="256" t="s">
        <v>420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8"/>
    </row>
    <row r="31" spans="1:13" s="3" customFormat="1" ht="54" customHeight="1" x14ac:dyDescent="0.25">
      <c r="A31" s="179">
        <v>4</v>
      </c>
      <c r="B31" s="180" t="s">
        <v>424</v>
      </c>
      <c r="C31" s="284" t="s">
        <v>419</v>
      </c>
      <c r="D31" s="285"/>
      <c r="E31" s="285"/>
      <c r="F31" s="285"/>
      <c r="G31" s="285"/>
      <c r="H31" s="285"/>
      <c r="I31" s="285"/>
      <c r="J31" s="285"/>
      <c r="K31" s="285"/>
      <c r="L31" s="285"/>
      <c r="M31" s="286"/>
    </row>
    <row r="32" spans="1:13" s="3" customFormat="1" ht="54" customHeight="1" x14ac:dyDescent="0.25">
      <c r="A32" s="179">
        <v>5</v>
      </c>
      <c r="B32" s="253" t="s">
        <v>451</v>
      </c>
      <c r="C32" s="284" t="s">
        <v>452</v>
      </c>
      <c r="D32" s="285"/>
      <c r="E32" s="285"/>
      <c r="F32" s="285"/>
      <c r="G32" s="285"/>
      <c r="H32" s="285"/>
      <c r="I32" s="285"/>
      <c r="J32" s="285"/>
      <c r="K32" s="285"/>
      <c r="L32" s="285"/>
      <c r="M32" s="286"/>
    </row>
    <row r="33" spans="1:14" s="3" customFormat="1" x14ac:dyDescent="0.25">
      <c r="A33" s="26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7"/>
    </row>
    <row r="34" spans="1:14" x14ac:dyDescent="0.25">
      <c r="A34" s="118" t="s">
        <v>220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7"/>
    </row>
    <row r="35" spans="1:14" x14ac:dyDescent="0.25">
      <c r="A35" s="118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7"/>
    </row>
    <row r="36" spans="1:14" x14ac:dyDescent="0.25">
      <c r="A36" s="119"/>
      <c r="B36" s="116" t="s">
        <v>221</v>
      </c>
      <c r="C36" s="276"/>
      <c r="D36" s="274"/>
      <c r="E36" s="274"/>
      <c r="F36" s="275"/>
      <c r="G36" s="116" t="s">
        <v>222</v>
      </c>
      <c r="H36" s="255"/>
      <c r="I36" s="255"/>
      <c r="J36" s="255"/>
      <c r="K36" s="255"/>
      <c r="L36" s="255"/>
      <c r="M36" s="27"/>
    </row>
    <row r="37" spans="1:14" x14ac:dyDescent="0.25">
      <c r="A37" s="120"/>
      <c r="B37" s="115" t="s">
        <v>223</v>
      </c>
      <c r="C37" s="277" t="s">
        <v>453</v>
      </c>
      <c r="D37" s="274"/>
      <c r="E37" s="274"/>
      <c r="F37" s="275"/>
      <c r="G37" s="115" t="s">
        <v>223</v>
      </c>
      <c r="H37" s="255" t="s">
        <v>414</v>
      </c>
      <c r="I37" s="255"/>
      <c r="J37" s="255"/>
      <c r="K37" s="255"/>
      <c r="L37" s="255"/>
      <c r="M37" s="27"/>
    </row>
    <row r="38" spans="1:14" x14ac:dyDescent="0.25">
      <c r="A38" s="120"/>
      <c r="B38" s="114" t="s">
        <v>224</v>
      </c>
      <c r="C38" s="276" t="s">
        <v>454</v>
      </c>
      <c r="D38" s="274"/>
      <c r="E38" s="274"/>
      <c r="F38" s="275"/>
      <c r="G38" s="114" t="s">
        <v>224</v>
      </c>
      <c r="H38" s="255" t="s">
        <v>412</v>
      </c>
      <c r="I38" s="255"/>
      <c r="J38" s="255"/>
      <c r="K38" s="255"/>
      <c r="L38" s="255"/>
      <c r="M38" s="27"/>
    </row>
    <row r="39" spans="1:14" x14ac:dyDescent="0.25">
      <c r="A39" s="120"/>
      <c r="B39" s="114" t="s">
        <v>130</v>
      </c>
      <c r="C39" s="276" t="s">
        <v>413</v>
      </c>
      <c r="D39" s="274"/>
      <c r="E39" s="274"/>
      <c r="F39" s="275"/>
      <c r="G39" s="114" t="s">
        <v>130</v>
      </c>
      <c r="H39" s="255" t="s">
        <v>413</v>
      </c>
      <c r="I39" s="255"/>
      <c r="J39" s="255"/>
      <c r="K39" s="255"/>
      <c r="L39" s="255"/>
      <c r="M39" s="27"/>
      <c r="N39" s="24"/>
    </row>
    <row r="40" spans="1:14" x14ac:dyDescent="0.25">
      <c r="A40" s="26"/>
      <c r="B40" s="114" t="s">
        <v>225</v>
      </c>
      <c r="C40" s="273">
        <v>44529</v>
      </c>
      <c r="D40" s="274"/>
      <c r="E40" s="274"/>
      <c r="F40" s="275"/>
      <c r="G40" s="114" t="s">
        <v>225</v>
      </c>
      <c r="H40" s="273">
        <v>44181</v>
      </c>
      <c r="I40" s="274"/>
      <c r="J40" s="274"/>
      <c r="K40" s="275"/>
      <c r="L40" s="25"/>
      <c r="M40" s="27"/>
      <c r="N40" s="24"/>
    </row>
    <row r="41" spans="1:14" s="3" customFormat="1" ht="15.75" thickBot="1" x14ac:dyDescent="0.3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  <c r="N41" s="24"/>
    </row>
    <row r="42" spans="1:14" ht="1.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x14ac:dyDescent="0.25">
      <c r="L47" s="24"/>
      <c r="M47" s="24"/>
      <c r="N47" s="24"/>
    </row>
    <row r="48" spans="1:14" x14ac:dyDescent="0.25">
      <c r="L48" s="24"/>
      <c r="M48" s="24"/>
      <c r="N48" s="24"/>
    </row>
    <row r="49" spans="12:14" x14ac:dyDescent="0.25">
      <c r="L49" s="24"/>
      <c r="M49" s="24"/>
      <c r="N49" s="24"/>
    </row>
    <row r="50" spans="12:14" x14ac:dyDescent="0.25">
      <c r="L50" s="24"/>
      <c r="M50" s="24"/>
      <c r="N50" s="24"/>
    </row>
    <row r="51" spans="12:14" x14ac:dyDescent="0.25">
      <c r="L51" s="24"/>
      <c r="M51" s="24"/>
      <c r="N51" s="24"/>
    </row>
    <row r="52" spans="12:14" x14ac:dyDescent="0.25">
      <c r="N52" s="24"/>
    </row>
    <row r="53" spans="12:14" x14ac:dyDescent="0.25">
      <c r="N53" s="24"/>
    </row>
    <row r="54" spans="12:14" x14ac:dyDescent="0.25">
      <c r="N54" s="24"/>
    </row>
    <row r="55" spans="12:14" x14ac:dyDescent="0.25">
      <c r="N55" s="24"/>
    </row>
    <row r="56" spans="12:14" x14ac:dyDescent="0.25">
      <c r="N56" s="24"/>
    </row>
    <row r="57" spans="12:14" x14ac:dyDescent="0.25">
      <c r="N57" s="24"/>
    </row>
  </sheetData>
  <mergeCells count="29">
    <mergeCell ref="A9:A10"/>
    <mergeCell ref="C40:F40"/>
    <mergeCell ref="H40:K40"/>
    <mergeCell ref="C36:F36"/>
    <mergeCell ref="C37:F37"/>
    <mergeCell ref="C38:F38"/>
    <mergeCell ref="C39:F39"/>
    <mergeCell ref="C26:M26"/>
    <mergeCell ref="A27:A28"/>
    <mergeCell ref="C27:M27"/>
    <mergeCell ref="C28:M28"/>
    <mergeCell ref="C31:M31"/>
    <mergeCell ref="L9:M10"/>
    <mergeCell ref="B9:D10"/>
    <mergeCell ref="E9:F10"/>
    <mergeCell ref="G9:I10"/>
    <mergeCell ref="A1:B8"/>
    <mergeCell ref="C1:K8"/>
    <mergeCell ref="L1:M4"/>
    <mergeCell ref="L5:L6"/>
    <mergeCell ref="M5:M6"/>
    <mergeCell ref="J9:K10"/>
    <mergeCell ref="H37:L37"/>
    <mergeCell ref="H38:L38"/>
    <mergeCell ref="H39:L39"/>
    <mergeCell ref="H36:L36"/>
    <mergeCell ref="C29:M29"/>
    <mergeCell ref="C30:M30"/>
    <mergeCell ref="C32:M32"/>
  </mergeCells>
  <pageMargins left="0.7" right="0.7" top="0.75" bottom="0.75" header="0.3" footer="0.3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2"/>
  <sheetViews>
    <sheetView view="pageBreakPreview" zoomScale="60" zoomScaleNormal="80" workbookViewId="0">
      <selection activeCell="D26" sqref="D26"/>
    </sheetView>
  </sheetViews>
  <sheetFormatPr baseColWidth="10" defaultRowHeight="15" x14ac:dyDescent="0.25"/>
  <cols>
    <col min="1" max="1" width="7.7109375" style="3" customWidth="1"/>
    <col min="2" max="2" width="144.28515625" style="3" customWidth="1"/>
    <col min="3" max="3" width="9.85546875" style="3" customWidth="1"/>
    <col min="4" max="4" width="9" style="3" customWidth="1"/>
    <col min="5" max="5" width="14.85546875" style="3" customWidth="1"/>
    <col min="6" max="6" width="11" style="3" customWidth="1"/>
    <col min="7" max="7" width="4.85546875" style="3" customWidth="1"/>
    <col min="8" max="8" width="4.140625" style="3" bestFit="1" customWidth="1"/>
    <col min="9" max="9" width="111.42578125" style="143" customWidth="1"/>
    <col min="10" max="10" width="5.5703125" style="154" customWidth="1"/>
    <col min="11" max="11" width="4.5703125" style="154" customWidth="1"/>
    <col min="12" max="12" width="5" style="154" customWidth="1"/>
    <col min="13" max="13" width="3.85546875" style="154" customWidth="1"/>
    <col min="14" max="14" width="4" style="154" customWidth="1"/>
    <col min="15" max="15" width="4.42578125" style="154" customWidth="1"/>
    <col min="16" max="16" width="5.7109375" style="154" customWidth="1"/>
    <col min="17" max="17" width="4.5703125" style="154" customWidth="1"/>
    <col min="18" max="18" width="5.5703125" style="154" customWidth="1"/>
    <col min="19" max="19" width="5.140625" style="154" customWidth="1"/>
    <col min="20" max="20" width="5.5703125" style="154" customWidth="1"/>
    <col min="21" max="21" width="3.28515625" style="3" customWidth="1"/>
    <col min="22" max="16384" width="11.42578125" style="3"/>
  </cols>
  <sheetData>
    <row r="1" spans="1:26" ht="58.5" customHeight="1" x14ac:dyDescent="0.25">
      <c r="A1" s="635" t="s">
        <v>333</v>
      </c>
      <c r="B1" s="635"/>
      <c r="C1" s="635"/>
      <c r="D1" s="635"/>
      <c r="E1" s="635"/>
      <c r="F1" s="636"/>
      <c r="H1" s="155" t="s">
        <v>334</v>
      </c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7"/>
    </row>
    <row r="2" spans="1:26" ht="46.5" customHeight="1" thickBot="1" x14ac:dyDescent="0.3">
      <c r="A2" s="135" t="s">
        <v>335</v>
      </c>
      <c r="B2" s="136" t="s">
        <v>336</v>
      </c>
      <c r="C2" s="137" t="s">
        <v>337</v>
      </c>
      <c r="D2" s="137" t="s">
        <v>338</v>
      </c>
      <c r="E2" s="137" t="s">
        <v>384</v>
      </c>
      <c r="F2" s="137" t="s">
        <v>339</v>
      </c>
      <c r="H2" s="135" t="s">
        <v>335</v>
      </c>
      <c r="I2" s="138" t="s">
        <v>340</v>
      </c>
      <c r="J2" s="135" t="s">
        <v>72</v>
      </c>
      <c r="K2" s="135"/>
      <c r="L2" s="135"/>
      <c r="M2" s="135"/>
      <c r="N2" s="135"/>
      <c r="O2" s="135"/>
      <c r="P2" s="135"/>
      <c r="Q2" s="135"/>
      <c r="R2" s="135"/>
      <c r="S2" s="135"/>
      <c r="T2" s="135"/>
      <c r="V2" s="135" t="s">
        <v>341</v>
      </c>
    </row>
    <row r="3" spans="1:26" x14ac:dyDescent="0.25">
      <c r="A3" s="139" t="s">
        <v>72</v>
      </c>
      <c r="B3" s="140" t="s">
        <v>415</v>
      </c>
      <c r="C3" s="135" t="s">
        <v>410</v>
      </c>
      <c r="D3" s="135" t="s">
        <v>410</v>
      </c>
      <c r="E3" s="135" t="s">
        <v>410</v>
      </c>
      <c r="F3" s="135" t="s">
        <v>410</v>
      </c>
      <c r="H3" s="141">
        <v>1</v>
      </c>
      <c r="I3" s="142" t="s">
        <v>342</v>
      </c>
      <c r="J3" s="139">
        <v>1</v>
      </c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43"/>
      <c r="V3" s="637" t="s">
        <v>343</v>
      </c>
      <c r="W3" s="638"/>
      <c r="X3" s="638"/>
      <c r="Y3" s="638"/>
      <c r="Z3" s="639"/>
    </row>
    <row r="4" spans="1:26" x14ac:dyDescent="0.25">
      <c r="A4" s="139"/>
      <c r="B4" s="144"/>
      <c r="C4" s="144"/>
      <c r="D4" s="144"/>
      <c r="E4" s="144"/>
      <c r="F4" s="144"/>
      <c r="H4" s="141">
        <v>2</v>
      </c>
      <c r="I4" s="142" t="s">
        <v>344</v>
      </c>
      <c r="J4" s="139">
        <v>1</v>
      </c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43"/>
      <c r="V4" s="637"/>
      <c r="W4" s="640"/>
      <c r="X4" s="640"/>
      <c r="Y4" s="640"/>
      <c r="Z4" s="641"/>
    </row>
    <row r="5" spans="1:26" x14ac:dyDescent="0.25">
      <c r="A5" s="139"/>
      <c r="B5" s="144"/>
      <c r="C5" s="135"/>
      <c r="D5" s="135"/>
      <c r="E5" s="135"/>
      <c r="F5" s="135"/>
      <c r="H5" s="141">
        <v>3</v>
      </c>
      <c r="I5" s="142" t="s">
        <v>345</v>
      </c>
      <c r="J5" s="139">
        <v>1</v>
      </c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3"/>
      <c r="V5" s="637"/>
      <c r="W5" s="640"/>
      <c r="X5" s="640"/>
      <c r="Y5" s="640"/>
      <c r="Z5" s="641"/>
    </row>
    <row r="6" spans="1:26" x14ac:dyDescent="0.25">
      <c r="A6" s="139"/>
      <c r="B6" s="140"/>
      <c r="C6" s="135"/>
      <c r="D6" s="135"/>
      <c r="E6" s="135"/>
      <c r="F6" s="135"/>
      <c r="H6" s="141">
        <v>4</v>
      </c>
      <c r="I6" s="142" t="s">
        <v>346</v>
      </c>
      <c r="J6" s="139">
        <v>1</v>
      </c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3"/>
      <c r="V6" s="637"/>
      <c r="W6" s="640"/>
      <c r="X6" s="640"/>
      <c r="Y6" s="640"/>
      <c r="Z6" s="641"/>
    </row>
    <row r="7" spans="1:26" x14ac:dyDescent="0.25">
      <c r="A7" s="139"/>
      <c r="B7" s="140"/>
      <c r="C7" s="135"/>
      <c r="D7" s="135"/>
      <c r="E7" s="135"/>
      <c r="F7" s="135"/>
      <c r="H7" s="141">
        <v>5</v>
      </c>
      <c r="I7" s="142" t="s">
        <v>347</v>
      </c>
      <c r="J7" s="139">
        <v>1</v>
      </c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43"/>
      <c r="V7" s="637"/>
      <c r="W7" s="640"/>
      <c r="X7" s="640"/>
      <c r="Y7" s="640"/>
      <c r="Z7" s="641"/>
    </row>
    <row r="8" spans="1:26" ht="15.75" thickBot="1" x14ac:dyDescent="0.3">
      <c r="A8" s="139"/>
      <c r="B8" s="140"/>
      <c r="C8" s="135"/>
      <c r="D8" s="135"/>
      <c r="E8" s="135"/>
      <c r="F8" s="135"/>
      <c r="H8" s="141">
        <v>6</v>
      </c>
      <c r="I8" s="142" t="s">
        <v>348</v>
      </c>
      <c r="J8" s="139">
        <v>0</v>
      </c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43"/>
      <c r="V8" s="642"/>
      <c r="W8" s="643"/>
      <c r="X8" s="643"/>
      <c r="Y8" s="643"/>
      <c r="Z8" s="644"/>
    </row>
    <row r="9" spans="1:26" x14ac:dyDescent="0.25">
      <c r="A9" s="139"/>
      <c r="B9" s="140"/>
      <c r="C9" s="135"/>
      <c r="D9" s="135"/>
      <c r="E9" s="135"/>
      <c r="F9" s="135"/>
      <c r="H9" s="141">
        <v>7</v>
      </c>
      <c r="I9" s="142" t="s">
        <v>349</v>
      </c>
      <c r="J9" s="139">
        <v>1</v>
      </c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43"/>
      <c r="V9" s="145"/>
      <c r="W9" s="145"/>
      <c r="X9" s="145"/>
      <c r="Y9" s="145"/>
      <c r="Z9" s="145"/>
    </row>
    <row r="10" spans="1:26" x14ac:dyDescent="0.25">
      <c r="A10" s="139"/>
      <c r="B10" s="146"/>
      <c r="C10" s="135"/>
      <c r="D10" s="135"/>
      <c r="E10" s="135"/>
      <c r="F10" s="135"/>
      <c r="H10" s="139">
        <v>8</v>
      </c>
      <c r="I10" s="147" t="s">
        <v>350</v>
      </c>
      <c r="J10" s="139">
        <v>1</v>
      </c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43"/>
      <c r="V10" s="145"/>
      <c r="W10" s="145"/>
      <c r="X10" s="145"/>
      <c r="Y10" s="145"/>
      <c r="Z10" s="145"/>
    </row>
    <row r="11" spans="1:26" x14ac:dyDescent="0.25">
      <c r="A11" s="141"/>
      <c r="B11" s="148"/>
      <c r="C11" s="135"/>
      <c r="D11" s="135"/>
      <c r="E11" s="135"/>
      <c r="F11" s="135"/>
      <c r="H11" s="141">
        <v>9</v>
      </c>
      <c r="I11" s="142" t="s">
        <v>351</v>
      </c>
      <c r="J11" s="139">
        <v>0</v>
      </c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43"/>
      <c r="V11" s="145"/>
      <c r="W11" s="145"/>
      <c r="X11" s="145"/>
      <c r="Y11" s="145"/>
      <c r="Z11" s="145"/>
    </row>
    <row r="12" spans="1:26" x14ac:dyDescent="0.25">
      <c r="A12" s="141"/>
      <c r="B12" s="144"/>
      <c r="C12" s="135"/>
      <c r="D12" s="135"/>
      <c r="E12" s="135"/>
      <c r="F12" s="135"/>
      <c r="H12" s="141">
        <v>10</v>
      </c>
      <c r="I12" s="142" t="s">
        <v>352</v>
      </c>
      <c r="J12" s="139">
        <v>1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43"/>
      <c r="V12" s="145"/>
      <c r="W12" s="145"/>
      <c r="X12" s="145"/>
      <c r="Y12" s="145"/>
      <c r="Z12" s="145"/>
    </row>
    <row r="13" spans="1:26" x14ac:dyDescent="0.25">
      <c r="A13" s="141"/>
      <c r="B13" s="144"/>
      <c r="C13" s="135"/>
      <c r="D13" s="135"/>
      <c r="E13" s="135"/>
      <c r="F13" s="135"/>
      <c r="H13" s="141">
        <v>11</v>
      </c>
      <c r="I13" s="142" t="s">
        <v>353</v>
      </c>
      <c r="J13" s="139">
        <v>1</v>
      </c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43"/>
    </row>
    <row r="14" spans="1:26" x14ac:dyDescent="0.25">
      <c r="A14" s="141"/>
      <c r="B14" s="144"/>
      <c r="C14" s="135"/>
      <c r="D14" s="135"/>
      <c r="E14" s="135"/>
      <c r="F14" s="135"/>
      <c r="H14" s="141">
        <v>12</v>
      </c>
      <c r="I14" s="142" t="s">
        <v>354</v>
      </c>
      <c r="J14" s="139">
        <v>1</v>
      </c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43"/>
    </row>
    <row r="15" spans="1:26" x14ac:dyDescent="0.25">
      <c r="A15" s="141"/>
      <c r="B15" s="144"/>
      <c r="C15" s="135"/>
      <c r="D15" s="135"/>
      <c r="E15" s="135"/>
      <c r="F15" s="135"/>
      <c r="H15" s="141">
        <v>13</v>
      </c>
      <c r="I15" s="142" t="s">
        <v>355</v>
      </c>
      <c r="J15" s="139">
        <v>1</v>
      </c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43"/>
    </row>
    <row r="16" spans="1:26" x14ac:dyDescent="0.25">
      <c r="A16" s="149"/>
      <c r="B16" s="150"/>
      <c r="C16" s="151"/>
      <c r="D16" s="151"/>
      <c r="E16" s="151"/>
      <c r="F16" s="151"/>
      <c r="H16" s="141">
        <v>14</v>
      </c>
      <c r="I16" s="142" t="s">
        <v>356</v>
      </c>
      <c r="J16" s="139">
        <v>0</v>
      </c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3"/>
    </row>
    <row r="17" spans="1:21" x14ac:dyDescent="0.25">
      <c r="A17" s="144"/>
      <c r="B17" s="144"/>
      <c r="C17" s="144"/>
      <c r="D17" s="144"/>
      <c r="E17" s="144"/>
      <c r="F17" s="144"/>
      <c r="H17" s="141">
        <v>15</v>
      </c>
      <c r="I17" s="142" t="s">
        <v>357</v>
      </c>
      <c r="J17" s="139">
        <v>1</v>
      </c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43"/>
    </row>
    <row r="18" spans="1:21" x14ac:dyDescent="0.25">
      <c r="A18" s="144"/>
      <c r="B18" s="144"/>
      <c r="C18" s="144"/>
      <c r="D18" s="144"/>
      <c r="E18" s="144"/>
      <c r="F18" s="144"/>
      <c r="H18" s="141">
        <v>16</v>
      </c>
      <c r="I18" s="142" t="s">
        <v>358</v>
      </c>
      <c r="J18" s="139">
        <v>0</v>
      </c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43"/>
    </row>
    <row r="19" spans="1:21" x14ac:dyDescent="0.25">
      <c r="A19" s="144"/>
      <c r="B19" s="144"/>
      <c r="C19" s="144"/>
      <c r="D19" s="144"/>
      <c r="E19" s="144"/>
      <c r="F19" s="144"/>
      <c r="H19" s="141">
        <v>17</v>
      </c>
      <c r="I19" s="142" t="s">
        <v>359</v>
      </c>
      <c r="J19" s="139">
        <v>0</v>
      </c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43"/>
    </row>
    <row r="20" spans="1:21" ht="15.75" thickBot="1" x14ac:dyDescent="0.3">
      <c r="H20" s="141">
        <v>18</v>
      </c>
      <c r="I20" s="142" t="s">
        <v>360</v>
      </c>
      <c r="J20" s="139">
        <v>0</v>
      </c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43"/>
    </row>
    <row r="21" spans="1:21" x14ac:dyDescent="0.25">
      <c r="B21" s="645" t="s">
        <v>361</v>
      </c>
      <c r="C21" s="646"/>
      <c r="D21" s="647"/>
      <c r="H21" s="141">
        <v>19</v>
      </c>
      <c r="I21" s="142" t="s">
        <v>362</v>
      </c>
      <c r="J21" s="139">
        <v>0</v>
      </c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43"/>
    </row>
    <row r="22" spans="1:21" ht="16.5" thickBot="1" x14ac:dyDescent="0.3">
      <c r="B22" s="648"/>
      <c r="C22" s="649"/>
      <c r="D22" s="650"/>
      <c r="H22" s="651" t="s">
        <v>363</v>
      </c>
      <c r="I22" s="651"/>
      <c r="J22" s="152">
        <f t="shared" ref="J22:T22" si="0">SUM(J3:J21)</f>
        <v>12</v>
      </c>
      <c r="K22" s="152">
        <f t="shared" si="0"/>
        <v>0</v>
      </c>
      <c r="L22" s="152">
        <f t="shared" si="0"/>
        <v>0</v>
      </c>
      <c r="M22" s="152">
        <f t="shared" si="0"/>
        <v>0</v>
      </c>
      <c r="N22" s="152">
        <f t="shared" si="0"/>
        <v>0</v>
      </c>
      <c r="O22" s="152">
        <f t="shared" si="0"/>
        <v>0</v>
      </c>
      <c r="P22" s="152">
        <f t="shared" si="0"/>
        <v>0</v>
      </c>
      <c r="Q22" s="152">
        <f t="shared" si="0"/>
        <v>0</v>
      </c>
      <c r="R22" s="152">
        <f t="shared" si="0"/>
        <v>0</v>
      </c>
      <c r="S22" s="152">
        <f t="shared" si="0"/>
        <v>0</v>
      </c>
      <c r="T22" s="152">
        <f t="shared" si="0"/>
        <v>0</v>
      </c>
      <c r="U22" s="153"/>
    </row>
  </sheetData>
  <mergeCells count="4">
    <mergeCell ref="A1:F1"/>
    <mergeCell ref="V3:Z8"/>
    <mergeCell ref="B21:D22"/>
    <mergeCell ref="H22:I22"/>
  </mergeCell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A66"/>
  <sheetViews>
    <sheetView view="pageBreakPreview" topLeftCell="K10" zoomScale="130" zoomScaleNormal="85" zoomScaleSheetLayoutView="130" workbookViewId="0">
      <selection activeCell="T15" sqref="T15:V15"/>
    </sheetView>
  </sheetViews>
  <sheetFormatPr baseColWidth="10" defaultRowHeight="15" x14ac:dyDescent="0.25"/>
  <cols>
    <col min="1" max="1" width="18.85546875" style="3" customWidth="1"/>
    <col min="2" max="4" width="11.42578125" style="3"/>
    <col min="5" max="5" width="7.42578125" style="3" customWidth="1"/>
    <col min="6" max="9" width="11.42578125" style="3"/>
    <col min="10" max="10" width="20.28515625" style="3" customWidth="1"/>
    <col min="11" max="12" width="11.42578125" style="3"/>
    <col min="13" max="13" width="12.140625" style="3" customWidth="1"/>
    <col min="14" max="14" width="6.85546875" style="3" customWidth="1"/>
    <col min="15" max="16" width="5.85546875" style="3" customWidth="1"/>
    <col min="17" max="18" width="11.42578125" style="3"/>
    <col min="19" max="19" width="17.28515625" style="3" customWidth="1"/>
    <col min="20" max="21" width="11.42578125" style="3"/>
    <col min="22" max="22" width="18.42578125" style="3" customWidth="1"/>
    <col min="23" max="16384" width="11.42578125" style="3"/>
  </cols>
  <sheetData>
    <row r="1" spans="1:27" s="1" customFormat="1" ht="12" customHeight="1" x14ac:dyDescent="0.25">
      <c r="A1" s="369"/>
      <c r="B1" s="372" t="s">
        <v>226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4"/>
      <c r="X1" s="342" t="s">
        <v>200</v>
      </c>
      <c r="Y1" s="343"/>
      <c r="Z1" s="343"/>
      <c r="AA1" s="344"/>
    </row>
    <row r="2" spans="1:27" s="1" customFormat="1" ht="12" customHeight="1" x14ac:dyDescent="0.25">
      <c r="A2" s="370"/>
      <c r="B2" s="372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4"/>
      <c r="X2" s="345"/>
      <c r="Y2" s="346"/>
      <c r="Z2" s="346"/>
      <c r="AA2" s="347"/>
    </row>
    <row r="3" spans="1:27" s="1" customFormat="1" ht="1.5" hidden="1" customHeight="1" x14ac:dyDescent="0.25">
      <c r="A3" s="370"/>
      <c r="B3" s="372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4"/>
      <c r="X3" s="345"/>
      <c r="Y3" s="346"/>
      <c r="Z3" s="346"/>
      <c r="AA3" s="347"/>
    </row>
    <row r="4" spans="1:27" s="1" customFormat="1" ht="3.75" customHeight="1" x14ac:dyDescent="0.25">
      <c r="A4" s="370"/>
      <c r="B4" s="372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4"/>
      <c r="X4" s="348"/>
      <c r="Y4" s="349"/>
      <c r="Z4" s="349"/>
      <c r="AA4" s="350"/>
    </row>
    <row r="5" spans="1:27" s="1" customFormat="1" ht="12" customHeight="1" x14ac:dyDescent="0.25">
      <c r="A5" s="370"/>
      <c r="B5" s="372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4"/>
      <c r="X5" s="351" t="s">
        <v>232</v>
      </c>
      <c r="Y5" s="352"/>
      <c r="Z5" s="351" t="s">
        <v>233</v>
      </c>
      <c r="AA5" s="352"/>
    </row>
    <row r="6" spans="1:27" s="1" customFormat="1" ht="7.5" customHeight="1" x14ac:dyDescent="0.25">
      <c r="A6" s="370"/>
      <c r="B6" s="372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4"/>
      <c r="X6" s="353"/>
      <c r="Y6" s="354"/>
      <c r="Z6" s="353"/>
      <c r="AA6" s="354"/>
    </row>
    <row r="7" spans="1:27" s="1" customFormat="1" ht="21" customHeight="1" x14ac:dyDescent="0.25">
      <c r="A7" s="370"/>
      <c r="B7" s="372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4"/>
      <c r="X7" s="355" t="s">
        <v>234</v>
      </c>
      <c r="Y7" s="356"/>
      <c r="Z7" s="355">
        <v>2</v>
      </c>
      <c r="AA7" s="356"/>
    </row>
    <row r="8" spans="1:27" s="1" customFormat="1" ht="18.75" customHeight="1" x14ac:dyDescent="0.25">
      <c r="A8" s="371"/>
      <c r="B8" s="375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7"/>
      <c r="X8" s="355" t="s">
        <v>235</v>
      </c>
      <c r="Y8" s="356"/>
      <c r="Z8" s="357">
        <v>43783</v>
      </c>
      <c r="AA8" s="358"/>
    </row>
    <row r="9" spans="1:27" s="1" customFormat="1" ht="25.5" customHeight="1" x14ac:dyDescent="0.25">
      <c r="A9" s="359" t="s">
        <v>330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1"/>
    </row>
    <row r="10" spans="1:27" s="1" customFormat="1" ht="27" customHeight="1" x14ac:dyDescent="0.25">
      <c r="A10" s="362"/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4"/>
    </row>
    <row r="11" spans="1:27" s="1" customFormat="1" ht="12" customHeight="1" x14ac:dyDescent="0.25">
      <c r="A11" s="365" t="s">
        <v>331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X11" s="366"/>
      <c r="Y11" s="366"/>
      <c r="Z11" s="366"/>
      <c r="AA11" s="366"/>
    </row>
    <row r="12" spans="1:27" s="1" customFormat="1" ht="12" customHeight="1" thickBot="1" x14ac:dyDescent="0.3">
      <c r="A12" s="367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</row>
    <row r="13" spans="1:27" s="1" customFormat="1" ht="17.25" customHeight="1" thickBot="1" x14ac:dyDescent="0.3">
      <c r="A13" s="378" t="s">
        <v>242</v>
      </c>
      <c r="B13" s="379"/>
      <c r="C13" s="379"/>
      <c r="D13" s="379"/>
      <c r="E13" s="379"/>
      <c r="F13" s="379"/>
      <c r="G13" s="379"/>
      <c r="H13" s="379"/>
      <c r="I13" s="380"/>
      <c r="J13" s="378" t="s">
        <v>243</v>
      </c>
      <c r="K13" s="379"/>
      <c r="L13" s="379"/>
      <c r="M13" s="379"/>
      <c r="N13" s="379"/>
      <c r="O13" s="379"/>
      <c r="P13" s="379"/>
      <c r="Q13" s="379"/>
      <c r="R13" s="380"/>
      <c r="S13" s="378" t="s">
        <v>240</v>
      </c>
      <c r="T13" s="379"/>
      <c r="U13" s="379"/>
      <c r="V13" s="379"/>
      <c r="W13" s="379"/>
      <c r="X13" s="379"/>
      <c r="Y13" s="379"/>
      <c r="Z13" s="379"/>
      <c r="AA13" s="380"/>
    </row>
    <row r="14" spans="1:27" s="1" customFormat="1" ht="18" customHeight="1" thickBot="1" x14ac:dyDescent="0.3">
      <c r="A14" s="117" t="s">
        <v>244</v>
      </c>
      <c r="B14" s="378" t="s">
        <v>155</v>
      </c>
      <c r="C14" s="379"/>
      <c r="D14" s="379"/>
      <c r="E14" s="380"/>
      <c r="F14" s="378" t="s">
        <v>228</v>
      </c>
      <c r="G14" s="379"/>
      <c r="H14" s="379"/>
      <c r="I14" s="380"/>
      <c r="J14" s="117" t="s">
        <v>244</v>
      </c>
      <c r="K14" s="378" t="s">
        <v>154</v>
      </c>
      <c r="L14" s="379"/>
      <c r="M14" s="380"/>
      <c r="N14" s="378" t="s">
        <v>228</v>
      </c>
      <c r="O14" s="379"/>
      <c r="P14" s="379"/>
      <c r="Q14" s="379"/>
      <c r="R14" s="380"/>
      <c r="S14" s="117" t="s">
        <v>244</v>
      </c>
      <c r="T14" s="378" t="s">
        <v>154</v>
      </c>
      <c r="U14" s="379"/>
      <c r="V14" s="380"/>
      <c r="W14" s="378" t="s">
        <v>228</v>
      </c>
      <c r="X14" s="379"/>
      <c r="Y14" s="379"/>
      <c r="Z14" s="379"/>
      <c r="AA14" s="380"/>
    </row>
    <row r="15" spans="1:27" s="1" customFormat="1" ht="105.75" customHeight="1" thickBot="1" x14ac:dyDescent="0.3">
      <c r="A15" s="300" t="s">
        <v>260</v>
      </c>
      <c r="B15" s="328"/>
      <c r="C15" s="328"/>
      <c r="D15" s="328"/>
      <c r="E15" s="329"/>
      <c r="F15" s="306"/>
      <c r="G15" s="304"/>
      <c r="H15" s="304"/>
      <c r="I15" s="304"/>
      <c r="J15" s="300" t="s">
        <v>264</v>
      </c>
      <c r="K15" s="330" t="s">
        <v>434</v>
      </c>
      <c r="L15" s="331"/>
      <c r="M15" s="332"/>
      <c r="N15" s="333" t="s">
        <v>435</v>
      </c>
      <c r="O15" s="331"/>
      <c r="P15" s="331"/>
      <c r="Q15" s="331"/>
      <c r="R15" s="334"/>
      <c r="S15" s="300" t="s">
        <v>270</v>
      </c>
      <c r="T15" s="309" t="s">
        <v>433</v>
      </c>
      <c r="U15" s="309"/>
      <c r="V15" s="310"/>
      <c r="W15" s="311" t="s">
        <v>426</v>
      </c>
      <c r="X15" s="309"/>
      <c r="Y15" s="309"/>
      <c r="Z15" s="309"/>
      <c r="AA15" s="309"/>
    </row>
    <row r="16" spans="1:27" s="1" customFormat="1" ht="172.5" customHeight="1" x14ac:dyDescent="0.25">
      <c r="A16" s="301"/>
      <c r="B16" s="328" t="s">
        <v>389</v>
      </c>
      <c r="C16" s="328"/>
      <c r="D16" s="328"/>
      <c r="E16" s="329"/>
      <c r="F16" s="306" t="s">
        <v>427</v>
      </c>
      <c r="G16" s="304"/>
      <c r="H16" s="304"/>
      <c r="I16" s="304"/>
      <c r="J16" s="301"/>
      <c r="K16" s="304" t="s">
        <v>408</v>
      </c>
      <c r="L16" s="304"/>
      <c r="M16" s="305"/>
      <c r="N16" s="306" t="s">
        <v>428</v>
      </c>
      <c r="O16" s="304"/>
      <c r="P16" s="304"/>
      <c r="Q16" s="304"/>
      <c r="R16" s="304"/>
      <c r="S16" s="301"/>
      <c r="T16" s="309"/>
      <c r="U16" s="309"/>
      <c r="V16" s="310"/>
      <c r="W16" s="311"/>
      <c r="X16" s="309"/>
      <c r="Y16" s="309"/>
      <c r="Z16" s="309"/>
      <c r="AA16" s="309"/>
    </row>
    <row r="17" spans="1:27" s="1" customFormat="1" ht="73.5" hidden="1" customHeight="1" x14ac:dyDescent="0.25">
      <c r="A17" s="301"/>
      <c r="B17" s="335"/>
      <c r="C17" s="335"/>
      <c r="D17" s="335"/>
      <c r="E17" s="336"/>
      <c r="F17" s="337"/>
      <c r="G17" s="335"/>
      <c r="H17" s="335"/>
      <c r="I17" s="335"/>
      <c r="J17" s="301"/>
      <c r="K17" s="338"/>
      <c r="L17" s="338"/>
      <c r="M17" s="339"/>
      <c r="N17" s="340"/>
      <c r="O17" s="338"/>
      <c r="P17" s="338"/>
      <c r="Q17" s="338"/>
      <c r="R17" s="338"/>
      <c r="S17" s="301"/>
      <c r="T17" s="308"/>
      <c r="U17" s="309"/>
      <c r="V17" s="310"/>
      <c r="W17" s="311"/>
      <c r="X17" s="309"/>
      <c r="Y17" s="309"/>
      <c r="Z17" s="309"/>
      <c r="AA17" s="312"/>
    </row>
    <row r="18" spans="1:27" ht="96" hidden="1" customHeight="1" thickBot="1" x14ac:dyDescent="0.3">
      <c r="A18" s="302"/>
      <c r="B18" s="296"/>
      <c r="C18" s="296"/>
      <c r="D18" s="296"/>
      <c r="E18" s="297"/>
      <c r="F18" s="298"/>
      <c r="G18" s="296"/>
      <c r="H18" s="296"/>
      <c r="I18" s="296"/>
      <c r="J18" s="302"/>
      <c r="K18" s="327"/>
      <c r="L18" s="327"/>
      <c r="M18" s="341"/>
      <c r="N18" s="326"/>
      <c r="O18" s="327"/>
      <c r="P18" s="327"/>
      <c r="Q18" s="327"/>
      <c r="R18" s="327"/>
      <c r="S18" s="302"/>
      <c r="T18" s="295"/>
      <c r="U18" s="296"/>
      <c r="V18" s="297"/>
      <c r="W18" s="298"/>
      <c r="X18" s="296"/>
      <c r="Y18" s="296"/>
      <c r="Z18" s="296"/>
      <c r="AA18" s="299"/>
    </row>
    <row r="19" spans="1:27" ht="99" hidden="1" customHeight="1" x14ac:dyDescent="0.25">
      <c r="A19" s="300" t="s">
        <v>259</v>
      </c>
      <c r="B19" s="381"/>
      <c r="C19" s="381"/>
      <c r="D19" s="381"/>
      <c r="E19" s="382"/>
      <c r="F19" s="311"/>
      <c r="G19" s="309"/>
      <c r="H19" s="309"/>
      <c r="I19" s="309"/>
      <c r="J19" s="300" t="s">
        <v>265</v>
      </c>
      <c r="K19" s="309"/>
      <c r="L19" s="309"/>
      <c r="M19" s="310"/>
      <c r="N19" s="311"/>
      <c r="O19" s="309"/>
      <c r="P19" s="309"/>
      <c r="Q19" s="309"/>
      <c r="R19" s="309"/>
      <c r="S19" s="300" t="s">
        <v>271</v>
      </c>
      <c r="T19" s="309"/>
      <c r="U19" s="309"/>
      <c r="V19" s="310"/>
      <c r="W19" s="311"/>
      <c r="X19" s="309"/>
      <c r="Y19" s="309"/>
      <c r="Z19" s="309"/>
      <c r="AA19" s="312"/>
    </row>
    <row r="20" spans="1:27" ht="90.75" hidden="1" customHeight="1" x14ac:dyDescent="0.25">
      <c r="A20" s="301"/>
      <c r="B20" s="381"/>
      <c r="C20" s="381"/>
      <c r="D20" s="381"/>
      <c r="E20" s="382"/>
      <c r="F20" s="311"/>
      <c r="G20" s="309"/>
      <c r="H20" s="309"/>
      <c r="I20" s="309"/>
      <c r="J20" s="301"/>
      <c r="K20" s="309"/>
      <c r="L20" s="309"/>
      <c r="M20" s="310"/>
      <c r="N20" s="311"/>
      <c r="O20" s="309"/>
      <c r="P20" s="309"/>
      <c r="Q20" s="309"/>
      <c r="R20" s="309"/>
      <c r="S20" s="301"/>
      <c r="T20" s="309"/>
      <c r="U20" s="309"/>
      <c r="V20" s="310"/>
      <c r="W20" s="311"/>
      <c r="X20" s="309"/>
      <c r="Y20" s="309"/>
      <c r="Z20" s="309"/>
      <c r="AA20" s="312"/>
    </row>
    <row r="21" spans="1:27" ht="90" hidden="1" customHeight="1" x14ac:dyDescent="0.25">
      <c r="A21" s="301"/>
      <c r="B21" s="381"/>
      <c r="C21" s="381"/>
      <c r="D21" s="381"/>
      <c r="E21" s="382"/>
      <c r="F21" s="311"/>
      <c r="G21" s="309"/>
      <c r="H21" s="309"/>
      <c r="I21" s="309"/>
      <c r="J21" s="301"/>
      <c r="K21" s="309"/>
      <c r="L21" s="309"/>
      <c r="M21" s="310"/>
      <c r="N21" s="311"/>
      <c r="O21" s="309"/>
      <c r="P21" s="309"/>
      <c r="Q21" s="309"/>
      <c r="R21" s="309"/>
      <c r="S21" s="301"/>
      <c r="T21" s="309"/>
      <c r="U21" s="309"/>
      <c r="V21" s="310"/>
      <c r="W21" s="311"/>
      <c r="X21" s="309"/>
      <c r="Y21" s="309"/>
      <c r="Z21" s="309"/>
      <c r="AA21" s="312"/>
    </row>
    <row r="22" spans="1:27" ht="99" hidden="1" customHeight="1" x14ac:dyDescent="0.25">
      <c r="A22" s="301"/>
      <c r="B22" s="381"/>
      <c r="C22" s="381"/>
      <c r="D22" s="381"/>
      <c r="E22" s="382"/>
      <c r="F22" s="311"/>
      <c r="G22" s="309"/>
      <c r="H22" s="309"/>
      <c r="I22" s="309"/>
      <c r="J22" s="301"/>
      <c r="K22" s="309"/>
      <c r="L22" s="309"/>
      <c r="M22" s="310"/>
      <c r="N22" s="394"/>
      <c r="O22" s="395"/>
      <c r="P22" s="395"/>
      <c r="Q22" s="395"/>
      <c r="R22" s="395"/>
      <c r="S22" s="301"/>
      <c r="T22" s="309"/>
      <c r="U22" s="309"/>
      <c r="V22" s="310"/>
      <c r="W22" s="311"/>
      <c r="X22" s="309"/>
      <c r="Y22" s="309"/>
      <c r="Z22" s="309"/>
      <c r="AA22" s="312"/>
    </row>
    <row r="23" spans="1:27" ht="99.75" hidden="1" customHeight="1" thickBot="1" x14ac:dyDescent="0.3">
      <c r="A23" s="301"/>
      <c r="B23" s="381"/>
      <c r="C23" s="381"/>
      <c r="D23" s="381"/>
      <c r="E23" s="382"/>
      <c r="F23" s="311"/>
      <c r="G23" s="309"/>
      <c r="H23" s="309"/>
      <c r="I23" s="309"/>
      <c r="J23" s="302"/>
      <c r="K23" s="309"/>
      <c r="L23" s="309"/>
      <c r="M23" s="310"/>
      <c r="N23" s="396"/>
      <c r="O23" s="396"/>
      <c r="P23" s="396"/>
      <c r="Q23" s="396"/>
      <c r="R23" s="311"/>
      <c r="S23" s="302"/>
      <c r="T23" s="309"/>
      <c r="U23" s="309"/>
      <c r="V23" s="310"/>
      <c r="W23" s="311"/>
      <c r="X23" s="309"/>
      <c r="Y23" s="309"/>
      <c r="Z23" s="309"/>
      <c r="AA23" s="312"/>
    </row>
    <row r="24" spans="1:27" ht="177.75" hidden="1" customHeight="1" x14ac:dyDescent="0.25">
      <c r="A24" s="300" t="s">
        <v>258</v>
      </c>
      <c r="B24" s="383"/>
      <c r="C24" s="328"/>
      <c r="D24" s="328"/>
      <c r="E24" s="329"/>
      <c r="F24" s="306"/>
      <c r="G24" s="304"/>
      <c r="H24" s="304"/>
      <c r="I24" s="307"/>
      <c r="J24" s="300" t="s">
        <v>266</v>
      </c>
      <c r="K24" s="303"/>
      <c r="L24" s="304"/>
      <c r="M24" s="305"/>
      <c r="N24" s="306"/>
      <c r="O24" s="304"/>
      <c r="P24" s="304"/>
      <c r="Q24" s="304"/>
      <c r="R24" s="307"/>
      <c r="S24" s="300" t="s">
        <v>272</v>
      </c>
      <c r="T24" s="303"/>
      <c r="U24" s="304"/>
      <c r="V24" s="305"/>
      <c r="W24" s="306"/>
      <c r="X24" s="304"/>
      <c r="Y24" s="304"/>
      <c r="Z24" s="304"/>
      <c r="AA24" s="307"/>
    </row>
    <row r="25" spans="1:27" ht="77.25" hidden="1" customHeight="1" x14ac:dyDescent="0.25">
      <c r="A25" s="301"/>
      <c r="B25" s="384"/>
      <c r="C25" s="381"/>
      <c r="D25" s="381"/>
      <c r="E25" s="382"/>
      <c r="F25" s="311"/>
      <c r="G25" s="309"/>
      <c r="H25" s="309"/>
      <c r="I25" s="312"/>
      <c r="J25" s="301"/>
      <c r="K25" s="308"/>
      <c r="L25" s="309"/>
      <c r="M25" s="310"/>
      <c r="N25" s="311"/>
      <c r="O25" s="309"/>
      <c r="P25" s="309"/>
      <c r="Q25" s="309"/>
      <c r="R25" s="312"/>
      <c r="S25" s="301"/>
      <c r="T25" s="308"/>
      <c r="U25" s="309"/>
      <c r="V25" s="310"/>
      <c r="W25" s="311"/>
      <c r="X25" s="309"/>
      <c r="Y25" s="309"/>
      <c r="Z25" s="309"/>
      <c r="AA25" s="312"/>
    </row>
    <row r="26" spans="1:27" ht="78" hidden="1" customHeight="1" thickBot="1" x14ac:dyDescent="0.3">
      <c r="A26" s="302"/>
      <c r="B26" s="385"/>
      <c r="C26" s="386"/>
      <c r="D26" s="386"/>
      <c r="E26" s="387"/>
      <c r="F26" s="298"/>
      <c r="G26" s="296"/>
      <c r="H26" s="296"/>
      <c r="I26" s="299"/>
      <c r="J26" s="302"/>
      <c r="K26" s="295"/>
      <c r="L26" s="296"/>
      <c r="M26" s="297"/>
      <c r="N26" s="298"/>
      <c r="O26" s="296"/>
      <c r="P26" s="296"/>
      <c r="Q26" s="296"/>
      <c r="R26" s="299"/>
      <c r="S26" s="302"/>
      <c r="T26" s="295"/>
      <c r="U26" s="296"/>
      <c r="V26" s="297"/>
      <c r="W26" s="298"/>
      <c r="X26" s="296"/>
      <c r="Y26" s="296"/>
      <c r="Z26" s="296"/>
      <c r="AA26" s="299"/>
    </row>
    <row r="27" spans="1:27" ht="109.5" hidden="1" customHeight="1" x14ac:dyDescent="0.25">
      <c r="A27" s="316" t="s">
        <v>261</v>
      </c>
      <c r="B27" s="391"/>
      <c r="C27" s="328"/>
      <c r="D27" s="328"/>
      <c r="E27" s="329"/>
      <c r="F27" s="306"/>
      <c r="G27" s="304"/>
      <c r="H27" s="304"/>
      <c r="I27" s="305"/>
      <c r="J27" s="319" t="s">
        <v>267</v>
      </c>
      <c r="K27" s="306"/>
      <c r="L27" s="304"/>
      <c r="M27" s="305"/>
      <c r="N27" s="306"/>
      <c r="O27" s="304"/>
      <c r="P27" s="304"/>
      <c r="Q27" s="304"/>
      <c r="R27" s="305"/>
      <c r="S27" s="319" t="s">
        <v>273</v>
      </c>
      <c r="T27" s="322"/>
      <c r="U27" s="323"/>
      <c r="V27" s="324"/>
      <c r="W27" s="322"/>
      <c r="X27" s="323"/>
      <c r="Y27" s="323"/>
      <c r="Z27" s="323"/>
      <c r="AA27" s="325"/>
    </row>
    <row r="28" spans="1:27" ht="102" hidden="1" customHeight="1" x14ac:dyDescent="0.25">
      <c r="A28" s="317"/>
      <c r="B28" s="392"/>
      <c r="C28" s="381"/>
      <c r="D28" s="381"/>
      <c r="E28" s="382"/>
      <c r="F28" s="311"/>
      <c r="G28" s="309"/>
      <c r="H28" s="309"/>
      <c r="I28" s="310"/>
      <c r="J28" s="320"/>
      <c r="K28" s="311"/>
      <c r="L28" s="309"/>
      <c r="M28" s="310"/>
      <c r="N28" s="311"/>
      <c r="O28" s="309"/>
      <c r="P28" s="309"/>
      <c r="Q28" s="309"/>
      <c r="R28" s="310"/>
      <c r="S28" s="320"/>
      <c r="T28" s="311"/>
      <c r="U28" s="309"/>
      <c r="V28" s="310"/>
      <c r="W28" s="311"/>
      <c r="X28" s="309"/>
      <c r="Y28" s="309"/>
      <c r="Z28" s="309"/>
      <c r="AA28" s="312"/>
    </row>
    <row r="29" spans="1:27" ht="66.75" hidden="1" customHeight="1" x14ac:dyDescent="0.25">
      <c r="A29" s="317"/>
      <c r="B29" s="392"/>
      <c r="C29" s="381"/>
      <c r="D29" s="381"/>
      <c r="E29" s="382"/>
      <c r="F29" s="311"/>
      <c r="G29" s="309"/>
      <c r="H29" s="309"/>
      <c r="I29" s="310"/>
      <c r="J29" s="320"/>
      <c r="K29" s="311"/>
      <c r="L29" s="309"/>
      <c r="M29" s="310"/>
      <c r="N29" s="311"/>
      <c r="O29" s="309"/>
      <c r="P29" s="309"/>
      <c r="Q29" s="309"/>
      <c r="R29" s="310"/>
      <c r="S29" s="320"/>
      <c r="T29" s="311"/>
      <c r="U29" s="309"/>
      <c r="V29" s="310"/>
      <c r="W29" s="311"/>
      <c r="X29" s="309"/>
      <c r="Y29" s="309"/>
      <c r="Z29" s="309"/>
      <c r="AA29" s="312"/>
    </row>
    <row r="30" spans="1:27" ht="77.25" hidden="1" customHeight="1" x14ac:dyDescent="0.25">
      <c r="A30" s="317"/>
      <c r="B30" s="392"/>
      <c r="C30" s="381"/>
      <c r="D30" s="381"/>
      <c r="E30" s="382"/>
      <c r="F30" s="311"/>
      <c r="G30" s="309"/>
      <c r="H30" s="309"/>
      <c r="I30" s="310"/>
      <c r="J30" s="320"/>
      <c r="K30" s="311"/>
      <c r="L30" s="309"/>
      <c r="M30" s="310"/>
      <c r="N30" s="311"/>
      <c r="O30" s="309"/>
      <c r="P30" s="309"/>
      <c r="Q30" s="309"/>
      <c r="R30" s="310"/>
      <c r="S30" s="320"/>
      <c r="T30" s="311"/>
      <c r="U30" s="309"/>
      <c r="V30" s="310"/>
      <c r="W30" s="311"/>
      <c r="X30" s="309"/>
      <c r="Y30" s="309"/>
      <c r="Z30" s="309"/>
      <c r="AA30" s="312"/>
    </row>
    <row r="31" spans="1:27" ht="82.5" hidden="1" customHeight="1" thickBot="1" x14ac:dyDescent="0.3">
      <c r="A31" s="318"/>
      <c r="B31" s="393"/>
      <c r="C31" s="386"/>
      <c r="D31" s="386"/>
      <c r="E31" s="387"/>
      <c r="F31" s="298"/>
      <c r="G31" s="296"/>
      <c r="H31" s="296"/>
      <c r="I31" s="297"/>
      <c r="J31" s="321"/>
      <c r="K31" s="298"/>
      <c r="L31" s="296"/>
      <c r="M31" s="297"/>
      <c r="N31" s="298"/>
      <c r="O31" s="296"/>
      <c r="P31" s="296"/>
      <c r="Q31" s="296"/>
      <c r="R31" s="297"/>
      <c r="S31" s="321"/>
      <c r="T31" s="298"/>
      <c r="U31" s="296"/>
      <c r="V31" s="297"/>
      <c r="W31" s="298"/>
      <c r="X31" s="296"/>
      <c r="Y31" s="296"/>
      <c r="Z31" s="296"/>
      <c r="AA31" s="299"/>
    </row>
    <row r="32" spans="1:27" ht="140.25" hidden="1" customHeight="1" x14ac:dyDescent="0.25">
      <c r="A32" s="300" t="s">
        <v>262</v>
      </c>
      <c r="B32" s="383"/>
      <c r="C32" s="328"/>
      <c r="D32" s="328"/>
      <c r="E32" s="329"/>
      <c r="F32" s="306"/>
      <c r="G32" s="304"/>
      <c r="H32" s="304"/>
      <c r="I32" s="307"/>
      <c r="J32" s="388" t="s">
        <v>268</v>
      </c>
      <c r="K32" s="303"/>
      <c r="L32" s="304"/>
      <c r="M32" s="305"/>
      <c r="N32" s="306"/>
      <c r="O32" s="304"/>
      <c r="P32" s="304"/>
      <c r="Q32" s="304"/>
      <c r="R32" s="307"/>
      <c r="S32" s="313" t="s">
        <v>274</v>
      </c>
      <c r="T32" s="303"/>
      <c r="U32" s="304"/>
      <c r="V32" s="305"/>
      <c r="W32" s="306"/>
      <c r="X32" s="304"/>
      <c r="Y32" s="304"/>
      <c r="Z32" s="304"/>
      <c r="AA32" s="307"/>
    </row>
    <row r="33" spans="1:27" ht="85.5" hidden="1" customHeight="1" x14ac:dyDescent="0.25">
      <c r="A33" s="301"/>
      <c r="B33" s="384"/>
      <c r="C33" s="381"/>
      <c r="D33" s="381"/>
      <c r="E33" s="382"/>
      <c r="F33" s="311"/>
      <c r="G33" s="309"/>
      <c r="H33" s="309"/>
      <c r="I33" s="312"/>
      <c r="J33" s="389"/>
      <c r="K33" s="308"/>
      <c r="L33" s="309"/>
      <c r="M33" s="310"/>
      <c r="N33" s="311"/>
      <c r="O33" s="309"/>
      <c r="P33" s="309"/>
      <c r="Q33" s="309"/>
      <c r="R33" s="312"/>
      <c r="S33" s="314"/>
      <c r="T33" s="308"/>
      <c r="U33" s="309"/>
      <c r="V33" s="310"/>
      <c r="W33" s="311"/>
      <c r="X33" s="309"/>
      <c r="Y33" s="309"/>
      <c r="Z33" s="309"/>
      <c r="AA33" s="312"/>
    </row>
    <row r="34" spans="1:27" ht="77.25" hidden="1" customHeight="1" x14ac:dyDescent="0.25">
      <c r="A34" s="301"/>
      <c r="B34" s="384"/>
      <c r="C34" s="381"/>
      <c r="D34" s="381"/>
      <c r="E34" s="382"/>
      <c r="F34" s="311"/>
      <c r="G34" s="309"/>
      <c r="H34" s="309"/>
      <c r="I34" s="312"/>
      <c r="J34" s="389"/>
      <c r="K34" s="397"/>
      <c r="L34" s="338"/>
      <c r="M34" s="339"/>
      <c r="N34" s="340"/>
      <c r="O34" s="338"/>
      <c r="P34" s="338"/>
      <c r="Q34" s="338"/>
      <c r="R34" s="399"/>
      <c r="S34" s="314"/>
      <c r="T34" s="308"/>
      <c r="U34" s="309"/>
      <c r="V34" s="310"/>
      <c r="W34" s="311"/>
      <c r="X34" s="309"/>
      <c r="Y34" s="309"/>
      <c r="Z34" s="309"/>
      <c r="AA34" s="312"/>
    </row>
    <row r="35" spans="1:27" ht="75" hidden="1" customHeight="1" thickBot="1" x14ac:dyDescent="0.3">
      <c r="A35" s="302"/>
      <c r="B35" s="385"/>
      <c r="C35" s="386"/>
      <c r="D35" s="386"/>
      <c r="E35" s="387"/>
      <c r="F35" s="298"/>
      <c r="G35" s="296"/>
      <c r="H35" s="296"/>
      <c r="I35" s="299"/>
      <c r="J35" s="390"/>
      <c r="K35" s="398"/>
      <c r="L35" s="327"/>
      <c r="M35" s="341"/>
      <c r="N35" s="326"/>
      <c r="O35" s="327"/>
      <c r="P35" s="327"/>
      <c r="Q35" s="327"/>
      <c r="R35" s="400"/>
      <c r="S35" s="315"/>
      <c r="T35" s="295"/>
      <c r="U35" s="296"/>
      <c r="V35" s="297"/>
      <c r="W35" s="298"/>
      <c r="X35" s="296"/>
      <c r="Y35" s="296"/>
      <c r="Z35" s="296"/>
      <c r="AA35" s="299"/>
    </row>
    <row r="36" spans="1:27" ht="98.25" hidden="1" customHeight="1" x14ac:dyDescent="0.25">
      <c r="A36" s="300" t="s">
        <v>263</v>
      </c>
      <c r="B36" s="383"/>
      <c r="C36" s="328"/>
      <c r="D36" s="328"/>
      <c r="E36" s="329"/>
      <c r="F36" s="306"/>
      <c r="G36" s="304"/>
      <c r="H36" s="304"/>
      <c r="I36" s="307"/>
      <c r="J36" s="300" t="s">
        <v>269</v>
      </c>
      <c r="K36" s="303"/>
      <c r="L36" s="304"/>
      <c r="M36" s="305"/>
      <c r="N36" s="306"/>
      <c r="O36" s="304"/>
      <c r="P36" s="304"/>
      <c r="Q36" s="304"/>
      <c r="R36" s="307"/>
      <c r="S36" s="300" t="s">
        <v>275</v>
      </c>
      <c r="T36" s="303"/>
      <c r="U36" s="304"/>
      <c r="V36" s="305"/>
      <c r="W36" s="306"/>
      <c r="X36" s="304"/>
      <c r="Y36" s="304"/>
      <c r="Z36" s="304"/>
      <c r="AA36" s="307"/>
    </row>
    <row r="37" spans="1:27" ht="84" hidden="1" customHeight="1" x14ac:dyDescent="0.25">
      <c r="A37" s="301"/>
      <c r="B37" s="384"/>
      <c r="C37" s="381"/>
      <c r="D37" s="381"/>
      <c r="E37" s="382"/>
      <c r="F37" s="311"/>
      <c r="G37" s="309"/>
      <c r="H37" s="309"/>
      <c r="I37" s="312"/>
      <c r="J37" s="301"/>
      <c r="K37" s="308"/>
      <c r="L37" s="309"/>
      <c r="M37" s="310"/>
      <c r="N37" s="311"/>
      <c r="O37" s="309"/>
      <c r="P37" s="309"/>
      <c r="Q37" s="309"/>
      <c r="R37" s="312"/>
      <c r="S37" s="301"/>
      <c r="T37" s="308"/>
      <c r="U37" s="309"/>
      <c r="V37" s="310"/>
      <c r="W37" s="311"/>
      <c r="X37" s="309"/>
      <c r="Y37" s="309"/>
      <c r="Z37" s="309"/>
      <c r="AA37" s="312"/>
    </row>
    <row r="38" spans="1:27" ht="89.25" hidden="1" customHeight="1" x14ac:dyDescent="0.25">
      <c r="A38" s="301"/>
      <c r="B38" s="384"/>
      <c r="C38" s="381"/>
      <c r="D38" s="381"/>
      <c r="E38" s="382"/>
      <c r="F38" s="311"/>
      <c r="G38" s="309"/>
      <c r="H38" s="309"/>
      <c r="I38" s="312"/>
      <c r="J38" s="301"/>
      <c r="K38" s="308"/>
      <c r="L38" s="309"/>
      <c r="M38" s="310"/>
      <c r="N38" s="311"/>
      <c r="O38" s="309"/>
      <c r="P38" s="309"/>
      <c r="Q38" s="309"/>
      <c r="R38" s="312"/>
      <c r="S38" s="301"/>
      <c r="T38" s="308"/>
      <c r="U38" s="309"/>
      <c r="V38" s="310"/>
      <c r="W38" s="311"/>
      <c r="X38" s="309"/>
      <c r="Y38" s="309"/>
      <c r="Z38" s="309"/>
      <c r="AA38" s="312"/>
    </row>
    <row r="39" spans="1:27" ht="78.75" hidden="1" customHeight="1" x14ac:dyDescent="0.25">
      <c r="A39" s="301"/>
      <c r="B39" s="384"/>
      <c r="C39" s="381"/>
      <c r="D39" s="381"/>
      <c r="E39" s="382"/>
      <c r="F39" s="311"/>
      <c r="G39" s="309"/>
      <c r="H39" s="309"/>
      <c r="I39" s="312"/>
      <c r="J39" s="301"/>
      <c r="K39" s="308"/>
      <c r="L39" s="309"/>
      <c r="M39" s="310"/>
      <c r="N39" s="311"/>
      <c r="O39" s="309"/>
      <c r="P39" s="309"/>
      <c r="Q39" s="309"/>
      <c r="R39" s="312"/>
      <c r="S39" s="301"/>
      <c r="T39" s="308"/>
      <c r="U39" s="309"/>
      <c r="V39" s="310"/>
      <c r="W39" s="311"/>
      <c r="X39" s="309"/>
      <c r="Y39" s="309"/>
      <c r="Z39" s="309"/>
      <c r="AA39" s="312"/>
    </row>
    <row r="40" spans="1:27" ht="90" hidden="1" customHeight="1" thickBot="1" x14ac:dyDescent="0.3">
      <c r="A40" s="302"/>
      <c r="B40" s="385"/>
      <c r="C40" s="386"/>
      <c r="D40" s="386"/>
      <c r="E40" s="387"/>
      <c r="F40" s="298"/>
      <c r="G40" s="296"/>
      <c r="H40" s="296"/>
      <c r="I40" s="299"/>
      <c r="J40" s="302"/>
      <c r="K40" s="295"/>
      <c r="L40" s="296"/>
      <c r="M40" s="297"/>
      <c r="N40" s="298"/>
      <c r="O40" s="296"/>
      <c r="P40" s="296"/>
      <c r="Q40" s="296"/>
      <c r="R40" s="299"/>
      <c r="S40" s="302"/>
      <c r="T40" s="295"/>
      <c r="U40" s="296"/>
      <c r="V40" s="297"/>
      <c r="W40" s="298"/>
      <c r="X40" s="296"/>
      <c r="Y40" s="296"/>
      <c r="Z40" s="296"/>
      <c r="AA40" s="299"/>
    </row>
    <row r="41" spans="1:27" ht="24.7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27" ht="24.7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27" ht="24.7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1:27" ht="24.7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27" ht="24.7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1:27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27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27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8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1:18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18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1:18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18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18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</row>
    <row r="57" spans="1:18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1:18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1:18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18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1:18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</sheetData>
  <mergeCells count="194">
    <mergeCell ref="K32:M32"/>
    <mergeCell ref="K33:M33"/>
    <mergeCell ref="K34:M34"/>
    <mergeCell ref="K35:M35"/>
    <mergeCell ref="K36:M36"/>
    <mergeCell ref="K37:M37"/>
    <mergeCell ref="K38:M38"/>
    <mergeCell ref="K39:M39"/>
    <mergeCell ref="N31:R31"/>
    <mergeCell ref="N32:R32"/>
    <mergeCell ref="N33:R33"/>
    <mergeCell ref="N34:R34"/>
    <mergeCell ref="N35:R35"/>
    <mergeCell ref="N36:R36"/>
    <mergeCell ref="N37:R37"/>
    <mergeCell ref="N38:R38"/>
    <mergeCell ref="K19:M19"/>
    <mergeCell ref="K20:M20"/>
    <mergeCell ref="K21:M21"/>
    <mergeCell ref="K22:M22"/>
    <mergeCell ref="K23:M23"/>
    <mergeCell ref="N19:R19"/>
    <mergeCell ref="N20:R20"/>
    <mergeCell ref="N21:R21"/>
    <mergeCell ref="N22:R22"/>
    <mergeCell ref="N23:R23"/>
    <mergeCell ref="A32:A35"/>
    <mergeCell ref="J32:J35"/>
    <mergeCell ref="A36:A40"/>
    <mergeCell ref="J36:J40"/>
    <mergeCell ref="B40:E40"/>
    <mergeCell ref="F40:I40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F26:I26"/>
    <mergeCell ref="F27:I27"/>
    <mergeCell ref="F28:I28"/>
    <mergeCell ref="F29:I29"/>
    <mergeCell ref="F30:I30"/>
    <mergeCell ref="F31:I31"/>
    <mergeCell ref="F36:I36"/>
    <mergeCell ref="F37:I37"/>
    <mergeCell ref="F38:I38"/>
    <mergeCell ref="B35:E35"/>
    <mergeCell ref="B36:E36"/>
    <mergeCell ref="B37:E37"/>
    <mergeCell ref="B38:E38"/>
    <mergeCell ref="B39:E39"/>
    <mergeCell ref="F32:I32"/>
    <mergeCell ref="F33:I33"/>
    <mergeCell ref="F34:I34"/>
    <mergeCell ref="F35:I35"/>
    <mergeCell ref="F39:I39"/>
    <mergeCell ref="B19:E19"/>
    <mergeCell ref="B20:E20"/>
    <mergeCell ref="F19:I19"/>
    <mergeCell ref="F20:I20"/>
    <mergeCell ref="B21:E21"/>
    <mergeCell ref="B22:E22"/>
    <mergeCell ref="B23:E23"/>
    <mergeCell ref="B24:E24"/>
    <mergeCell ref="B25:E25"/>
    <mergeCell ref="F21:I21"/>
    <mergeCell ref="F22:I22"/>
    <mergeCell ref="F23:I23"/>
    <mergeCell ref="F24:I24"/>
    <mergeCell ref="F25:I25"/>
    <mergeCell ref="B18:E18"/>
    <mergeCell ref="F18:I18"/>
    <mergeCell ref="K18:M18"/>
    <mergeCell ref="X1:AA4"/>
    <mergeCell ref="X5:Y6"/>
    <mergeCell ref="Z5:AA6"/>
    <mergeCell ref="X7:Y7"/>
    <mergeCell ref="Z7:AA7"/>
    <mergeCell ref="X8:Y8"/>
    <mergeCell ref="Z8:AA8"/>
    <mergeCell ref="A9:AA10"/>
    <mergeCell ref="A11:AA12"/>
    <mergeCell ref="A1:A8"/>
    <mergeCell ref="B1:W8"/>
    <mergeCell ref="A13:I13"/>
    <mergeCell ref="J13:R13"/>
    <mergeCell ref="S13:AA13"/>
    <mergeCell ref="B14:E14"/>
    <mergeCell ref="F14:I14"/>
    <mergeCell ref="K14:M14"/>
    <mergeCell ref="N14:R14"/>
    <mergeCell ref="T14:V14"/>
    <mergeCell ref="W14:AA14"/>
    <mergeCell ref="W15:AA15"/>
    <mergeCell ref="B16:E16"/>
    <mergeCell ref="F16:I16"/>
    <mergeCell ref="K16:M16"/>
    <mergeCell ref="N16:R16"/>
    <mergeCell ref="T16:V16"/>
    <mergeCell ref="W16:AA16"/>
    <mergeCell ref="B17:E17"/>
    <mergeCell ref="F17:I17"/>
    <mergeCell ref="K17:M17"/>
    <mergeCell ref="N17:R17"/>
    <mergeCell ref="T17:V17"/>
    <mergeCell ref="W17:AA17"/>
    <mergeCell ref="N18:R18"/>
    <mergeCell ref="T18:V18"/>
    <mergeCell ref="W18:AA18"/>
    <mergeCell ref="A19:A23"/>
    <mergeCell ref="J19:J23"/>
    <mergeCell ref="S19:S23"/>
    <mergeCell ref="T19:V19"/>
    <mergeCell ref="W19:AA19"/>
    <mergeCell ref="T20:V20"/>
    <mergeCell ref="W20:AA20"/>
    <mergeCell ref="T21:V21"/>
    <mergeCell ref="W21:AA21"/>
    <mergeCell ref="T22:V22"/>
    <mergeCell ref="W22:AA22"/>
    <mergeCell ref="T23:V23"/>
    <mergeCell ref="W23:AA23"/>
    <mergeCell ref="A15:A18"/>
    <mergeCell ref="B15:E15"/>
    <mergeCell ref="F15:I15"/>
    <mergeCell ref="J15:J18"/>
    <mergeCell ref="K15:M15"/>
    <mergeCell ref="N15:R15"/>
    <mergeCell ref="S15:S18"/>
    <mergeCell ref="T15:V15"/>
    <mergeCell ref="A24:A26"/>
    <mergeCell ref="J24:J26"/>
    <mergeCell ref="S24:S26"/>
    <mergeCell ref="T24:V24"/>
    <mergeCell ref="W24:AA24"/>
    <mergeCell ref="T25:V25"/>
    <mergeCell ref="W25:AA25"/>
    <mergeCell ref="T26:V26"/>
    <mergeCell ref="W26:AA26"/>
    <mergeCell ref="K24:M24"/>
    <mergeCell ref="K25:M25"/>
    <mergeCell ref="K26:M26"/>
    <mergeCell ref="N24:R24"/>
    <mergeCell ref="N25:R25"/>
    <mergeCell ref="N26:R26"/>
    <mergeCell ref="A27:A31"/>
    <mergeCell ref="J27:J31"/>
    <mergeCell ref="S27:S31"/>
    <mergeCell ref="T27:V27"/>
    <mergeCell ref="W27:AA27"/>
    <mergeCell ref="T28:V28"/>
    <mergeCell ref="W28:AA28"/>
    <mergeCell ref="T29:V29"/>
    <mergeCell ref="W29:AA29"/>
    <mergeCell ref="T30:V30"/>
    <mergeCell ref="W30:AA30"/>
    <mergeCell ref="T31:V31"/>
    <mergeCell ref="W31:AA31"/>
    <mergeCell ref="K27:M27"/>
    <mergeCell ref="K28:M28"/>
    <mergeCell ref="K29:M29"/>
    <mergeCell ref="K30:M30"/>
    <mergeCell ref="K31:M31"/>
    <mergeCell ref="N27:R27"/>
    <mergeCell ref="N28:R28"/>
    <mergeCell ref="N29:R29"/>
    <mergeCell ref="N30:R30"/>
    <mergeCell ref="S32:S35"/>
    <mergeCell ref="T32:V32"/>
    <mergeCell ref="W32:AA32"/>
    <mergeCell ref="T33:V33"/>
    <mergeCell ref="W33:AA33"/>
    <mergeCell ref="T34:V34"/>
    <mergeCell ref="W34:AA34"/>
    <mergeCell ref="T35:V35"/>
    <mergeCell ref="W35:AA35"/>
    <mergeCell ref="K40:M40"/>
    <mergeCell ref="N40:R40"/>
    <mergeCell ref="T40:V40"/>
    <mergeCell ref="W40:AA40"/>
    <mergeCell ref="S36:S40"/>
    <mergeCell ref="T36:V36"/>
    <mergeCell ref="W36:AA36"/>
    <mergeCell ref="T37:V37"/>
    <mergeCell ref="W37:AA37"/>
    <mergeCell ref="T38:V38"/>
    <mergeCell ref="W38:AA38"/>
    <mergeCell ref="T39:V39"/>
    <mergeCell ref="W39:AA39"/>
    <mergeCell ref="N39:R39"/>
  </mergeCells>
  <dataValidations count="3">
    <dataValidation type="list" allowBlank="1" showInputMessage="1" showErrorMessage="1" sqref="B10:R10" xr:uid="{00000000-0002-0000-0100-000000000000}">
      <formula1>Tipo</formula1>
    </dataValidation>
    <dataValidation type="list" allowBlank="1" showInputMessage="1" showErrorMessage="1" sqref="B11:R11" xr:uid="{00000000-0002-0000-0100-000001000000}">
      <formula1>INDIRECT(B10)</formula1>
    </dataValidation>
    <dataValidation type="list" allowBlank="1" showInputMessage="1" showErrorMessage="1" sqref="B12:R12" xr:uid="{00000000-0002-0000-0100-000002000000}">
      <formula1>Dependencia</formula1>
    </dataValidation>
  </dataValidations>
  <pageMargins left="0.7" right="0.7" top="0.75" bottom="0.75" header="0.3" footer="0.3"/>
  <pageSetup paperSize="9" scale="2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V68"/>
  <sheetViews>
    <sheetView view="pageBreakPreview" topLeftCell="G4" zoomScale="120" zoomScaleNormal="100" zoomScaleSheetLayoutView="120" workbookViewId="0">
      <selection activeCell="S10" sqref="S10:S14"/>
    </sheetView>
  </sheetViews>
  <sheetFormatPr baseColWidth="10" defaultColWidth="4.7109375" defaultRowHeight="15" x14ac:dyDescent="0.25"/>
  <cols>
    <col min="1" max="1" width="6.7109375" customWidth="1"/>
    <col min="2" max="2" width="14.42578125" customWidth="1"/>
    <col min="3" max="3" width="17.85546875" customWidth="1"/>
    <col min="4" max="4" width="24.85546875" customWidth="1"/>
    <col min="5" max="5" width="22.85546875" customWidth="1"/>
    <col min="6" max="6" width="31.28515625" customWidth="1"/>
    <col min="7" max="7" width="30.85546875" customWidth="1"/>
    <col min="8" max="8" width="22" customWidth="1"/>
    <col min="9" max="9" width="22" style="3" customWidth="1"/>
    <col min="10" max="10" width="7.140625" style="3" bestFit="1" customWidth="1"/>
    <col min="11" max="11" width="17.28515625" customWidth="1"/>
    <col min="12" max="12" width="7.140625" bestFit="1" customWidth="1"/>
    <col min="13" max="13" width="18.5703125" customWidth="1"/>
    <col min="14" max="14" width="16.140625" customWidth="1"/>
    <col min="15" max="15" width="17.5703125" style="3" customWidth="1"/>
    <col min="16" max="16" width="15.7109375" style="3" customWidth="1"/>
    <col min="17" max="17" width="12.140625" style="3" customWidth="1"/>
    <col min="18" max="18" width="7.140625" style="3" bestFit="1" customWidth="1"/>
    <col min="19" max="19" width="11.7109375" bestFit="1" customWidth="1"/>
    <col min="20" max="20" width="7.140625" bestFit="1" customWidth="1"/>
    <col min="21" max="21" width="16.140625" customWidth="1"/>
    <col min="22" max="22" width="13.7109375" customWidth="1"/>
  </cols>
  <sheetData>
    <row r="1" spans="1:22" s="3" customFormat="1" ht="15" customHeight="1" x14ac:dyDescent="0.25">
      <c r="A1" s="404"/>
      <c r="B1" s="405"/>
      <c r="C1" s="405"/>
      <c r="D1" s="406"/>
      <c r="E1" s="264" t="s">
        <v>226</v>
      </c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7" t="s">
        <v>201</v>
      </c>
      <c r="S1" s="267"/>
      <c r="T1" s="267"/>
      <c r="U1" s="267"/>
      <c r="V1" s="267"/>
    </row>
    <row r="2" spans="1:22" s="3" customFormat="1" ht="15" customHeight="1" x14ac:dyDescent="0.25">
      <c r="A2" s="372"/>
      <c r="B2" s="407"/>
      <c r="C2" s="407"/>
      <c r="D2" s="37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7"/>
      <c r="S2" s="267"/>
      <c r="T2" s="267"/>
      <c r="U2" s="267"/>
      <c r="V2" s="267"/>
    </row>
    <row r="3" spans="1:22" s="3" customFormat="1" ht="15" customHeight="1" x14ac:dyDescent="0.25">
      <c r="A3" s="372"/>
      <c r="B3" s="407"/>
      <c r="C3" s="407"/>
      <c r="D3" s="37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7"/>
      <c r="S3" s="267"/>
      <c r="T3" s="267"/>
      <c r="U3" s="267"/>
      <c r="V3" s="267"/>
    </row>
    <row r="4" spans="1:22" s="3" customFormat="1" ht="15" customHeight="1" x14ac:dyDescent="0.25">
      <c r="A4" s="372"/>
      <c r="B4" s="407"/>
      <c r="C4" s="407"/>
      <c r="D4" s="37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7"/>
      <c r="S4" s="267"/>
      <c r="T4" s="267"/>
      <c r="U4" s="267"/>
      <c r="V4" s="267"/>
    </row>
    <row r="5" spans="1:22" s="3" customFormat="1" ht="15" customHeight="1" x14ac:dyDescent="0.25">
      <c r="A5" s="372"/>
      <c r="B5" s="407"/>
      <c r="C5" s="407"/>
      <c r="D5" s="37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9" t="s">
        <v>232</v>
      </c>
      <c r="S5" s="269"/>
      <c r="T5" s="269"/>
      <c r="U5" s="269" t="s">
        <v>233</v>
      </c>
      <c r="V5" s="269"/>
    </row>
    <row r="6" spans="1:22" s="3" customFormat="1" ht="15" customHeight="1" x14ac:dyDescent="0.25">
      <c r="A6" s="372"/>
      <c r="B6" s="407"/>
      <c r="C6" s="407"/>
      <c r="D6" s="37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9" t="s">
        <v>234</v>
      </c>
      <c r="S6" s="269"/>
      <c r="T6" s="269"/>
      <c r="U6" s="269">
        <v>2</v>
      </c>
      <c r="V6" s="269"/>
    </row>
    <row r="7" spans="1:22" s="3" customFormat="1" ht="15" customHeight="1" thickBot="1" x14ac:dyDescent="0.3">
      <c r="A7" s="408"/>
      <c r="B7" s="409"/>
      <c r="C7" s="409"/>
      <c r="D7" s="410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1" t="s">
        <v>235</v>
      </c>
      <c r="S7" s="401"/>
      <c r="T7" s="401"/>
      <c r="U7" s="402">
        <v>43783</v>
      </c>
      <c r="V7" s="401"/>
    </row>
    <row r="8" spans="1:22" s="3" customFormat="1" ht="15.75" customHeight="1" x14ac:dyDescent="0.25">
      <c r="A8" s="468" t="s">
        <v>193</v>
      </c>
      <c r="B8" s="470" t="s">
        <v>206</v>
      </c>
      <c r="C8" s="470" t="s">
        <v>240</v>
      </c>
      <c r="D8" s="470" t="s">
        <v>245</v>
      </c>
      <c r="E8" s="472" t="s">
        <v>176</v>
      </c>
      <c r="F8" s="472" t="s">
        <v>207</v>
      </c>
      <c r="G8" s="472" t="s">
        <v>0</v>
      </c>
      <c r="H8" s="472" t="s">
        <v>276</v>
      </c>
      <c r="I8" s="462" t="s">
        <v>27</v>
      </c>
      <c r="J8" s="462"/>
      <c r="K8" s="462" t="s">
        <v>1</v>
      </c>
      <c r="L8" s="462"/>
      <c r="M8" s="462" t="s">
        <v>2</v>
      </c>
      <c r="N8" s="466" t="s">
        <v>149</v>
      </c>
      <c r="O8" s="474" t="s">
        <v>198</v>
      </c>
      <c r="P8" s="474" t="s">
        <v>199</v>
      </c>
      <c r="Q8" s="464" t="s">
        <v>27</v>
      </c>
      <c r="R8" s="464"/>
      <c r="S8" s="464" t="s">
        <v>6</v>
      </c>
      <c r="T8" s="464"/>
      <c r="U8" s="464" t="s">
        <v>7</v>
      </c>
      <c r="V8" s="476" t="s">
        <v>197</v>
      </c>
    </row>
    <row r="9" spans="1:22" ht="89.25" customHeight="1" thickBot="1" x14ac:dyDescent="0.3">
      <c r="A9" s="469"/>
      <c r="B9" s="471"/>
      <c r="C9" s="471"/>
      <c r="D9" s="471"/>
      <c r="E9" s="473"/>
      <c r="F9" s="473"/>
      <c r="G9" s="473"/>
      <c r="H9" s="473"/>
      <c r="I9" s="463"/>
      <c r="J9" s="463"/>
      <c r="K9" s="463"/>
      <c r="L9" s="463"/>
      <c r="M9" s="463"/>
      <c r="N9" s="467"/>
      <c r="O9" s="475"/>
      <c r="P9" s="475"/>
      <c r="Q9" s="465"/>
      <c r="R9" s="465"/>
      <c r="S9" s="465"/>
      <c r="T9" s="465"/>
      <c r="U9" s="465"/>
      <c r="V9" s="477"/>
    </row>
    <row r="10" spans="1:22" ht="92.25" customHeight="1" x14ac:dyDescent="0.25">
      <c r="A10" s="423" t="s">
        <v>72</v>
      </c>
      <c r="B10" s="426" t="s">
        <v>246</v>
      </c>
      <c r="C10" s="459" t="s">
        <v>290</v>
      </c>
      <c r="D10" s="459" t="s">
        <v>289</v>
      </c>
      <c r="E10" s="417" t="s">
        <v>430</v>
      </c>
      <c r="F10" s="248" t="s">
        <v>431</v>
      </c>
      <c r="G10" s="417" t="s">
        <v>446</v>
      </c>
      <c r="H10" s="414" t="s">
        <v>328</v>
      </c>
      <c r="I10" s="417" t="s">
        <v>16</v>
      </c>
      <c r="J10" s="420">
        <f t="shared" ref="J10:J15" si="0">IF(I10="Raro",1,IF(I10="Improbable",2,IF(I10="Posible",3,IF(I10="Probable",4,IF(I10="Casi Seguro",5)))))</f>
        <v>3</v>
      </c>
      <c r="K10" s="417" t="s">
        <v>280</v>
      </c>
      <c r="L10" s="420">
        <f>IF(K10="Insignificante",1,IF(K10="Menor",2,IF(K10="Moderado",3,IF(K10="Mayor ",4,IF(K10="Catastrófico",5)))))</f>
        <v>4</v>
      </c>
      <c r="M10" s="420" t="str">
        <f>IF(AND(J10=1,L10=1),"BAJO 4%",IF(AND(J10=1,L10=2),"BAJO 16%",IF(AND(J10=2,L10=1),"BAJO 8%",IF(AND(J10=2,L10=2),"BAJO 20%",IF(AND(J10=3,L10=1),"BAJO 12%",IF(AND(J10=4,L10=1),"MODERADO 24%",IF(AND(J10=3,L10=2),"MODERADO 28%",IF(AND(J10=1,L10=3),"MODERADO 32%",IF(AND(J10=2,L10=3),"MODERADO 36%",IF(AND(J10=5,L10=1),"ALTO 40%",IF(AND(J10=4,L10=2),"ALTO 44%",IF(AND(J10=5,L10=2),"ALTO 48%",IF(AND(J10=3,L10=3),"ALTO 52%",IF(AND(J10=4,L10=3),"ALTO 56%",IF(AND(J10=1,L10=4),"ALTO 60%",IF(AND(J10=2,L10=4),"ALTO 64%",IF(AND(J10=1,L10=5),"ALTO 68%",IF(AND(J10=5,L10=3),"EXTREMA 72%",IF(AND(J10=3,L10=4),"EXTREMA 76%",IF(AND(J10=4,L10=4),"EXTREMA 80%",IF(AND(J10=5,L10=4),"EXTREMA 84%",IF(AND(J10=2,L10=5),"EXTREMA 88%",IF(AND(J10=3,L10=5),"EXTREMA 92%",IF(AND(J10=4,L10=5),"EXTREMA 96%",IF(AND(J10=5,L10=5),"EXTREMA 100%")))))))))))))))))))))))))</f>
        <v>EXTREMA 76%</v>
      </c>
      <c r="N10" s="429" t="str">
        <f>IF('3.Controles'!D13=1,"C1",IF('3.Controles'!D13=2,"C1,C2",IF('3.Controles'!D13=3,"C1,C2,C3",IF('3.Controles'!D13=4,"C1,C2,C3,C4",IF('3.Controles'!D13=5,"C1,C2,C3,C4,C5",IF('3.Controles'!D13=6,"C1,C2,C3,C4,C5,C6"))))))</f>
        <v>C1,C2</v>
      </c>
      <c r="O10" s="429">
        <f>'3.Controles'!V18</f>
        <v>0</v>
      </c>
      <c r="P10" s="429">
        <f>'3.Controles'!V12</f>
        <v>100</v>
      </c>
      <c r="Q10" s="429" t="str">
        <f>IF(R10=1,"Raro",IF(R10=2,"Improbable",IF(R10=3,"Posible",IF(R10=4,"Probable",IF(R10=5,"Casi Seguro")))))</f>
        <v>Posible</v>
      </c>
      <c r="R10" s="429">
        <f>IF('3.Controles'!U13=1,IF('3.Controles'!V13&lt;55,J10,IF('3.Controles'!V13&lt;75,J10-1,IF('3.Controles'!V13&lt;110,J10-2))),J10)</f>
        <v>3</v>
      </c>
      <c r="S10" s="429" t="str">
        <f t="shared" ref="S10:S15" si="1">IF(T10=1,"Insignificante",IF(T10=2,"Menor",IF(T10=3,"Moderado",IF(T10=4,"Mayor",IF(T10=5,"Catastrofico")))))</f>
        <v>Menor</v>
      </c>
      <c r="T10" s="429">
        <f>IF('3.Controles'!U12=1,IF('3.Controles'!V12&lt;55,L10,IF('3.Controles'!V12&lt;75,L10-1,IF('3.Controles'!V12&lt;110,L10-2))),L10)</f>
        <v>2</v>
      </c>
      <c r="U10" s="432" t="str">
        <f>IF(AND(R10=1,T10=1),"BAJO 4%",IF(AND(R10=1,T10=2),"BAJO 16%",IF(AND(R10=2,T10=1),"BAJO 8%",IF(AND(R10=2,T10=2),"BAJO 20%",IF(AND(R10=3,T10=1),"BAJO 12%",IF(AND(R10=4,T10=1),"MODERADO 24%",IF(AND(R10=3,T10=2),"MODERADO 28%",IF(AND(R10=1,T10=3),"MODERADO 32%",IF(AND(R10=2,T10=3),"MODERADO 36%",IF(AND(R10=5,T10=1),"ALTO 40%",IF(AND(R10=4,T10=2),"ALTO 44%",IF(AND(R10=5,T10=2),"ALTO 48%",IF(AND(R10=3,T10=3),"ALTO 52%",IF(AND(R10=4,T10=3),"ALTO 56%",IF(AND(R10=1,T10=4),"ALTO 60%",IF(AND(R10=2,T10=4),"ALTO 64%",IF(AND(R10=1,T10=5),"ALTO 68%",IF(AND(R10=5,T10=3),"EXTREMA 72%",IF(AND(R10=3,T10=4),"EXTREMA 76%",IF(AND(R10=4,T10=4),"EXTREMA 80%",IF(AND(R10=5,T10=4),"EXTREMA 84%",IF(AND(R10=2,T10=5),"EXTREMA 88%",IF(AND(R10=3,T10=5),"EXTREMA 92%",IF(AND(R10=4,T10=5),"EXTREMA 96%",IF(AND(R10=5,T10=5),"EXTREMA 100%")))))))))))))))))))))))))</f>
        <v>MODERADO 28%</v>
      </c>
      <c r="V10" s="411" t="s">
        <v>74</v>
      </c>
    </row>
    <row r="11" spans="1:22" s="3" customFormat="1" ht="60.75" customHeight="1" thickBot="1" x14ac:dyDescent="0.3">
      <c r="A11" s="424"/>
      <c r="B11" s="427"/>
      <c r="C11" s="460"/>
      <c r="D11" s="460"/>
      <c r="E11" s="418"/>
      <c r="F11" s="249" t="s">
        <v>432</v>
      </c>
      <c r="G11" s="418"/>
      <c r="H11" s="415"/>
      <c r="I11" s="418"/>
      <c r="J11" s="421"/>
      <c r="K11" s="418"/>
      <c r="L11" s="421"/>
      <c r="M11" s="421"/>
      <c r="N11" s="430"/>
      <c r="O11" s="430"/>
      <c r="P11" s="430"/>
      <c r="Q11" s="430"/>
      <c r="R11" s="430"/>
      <c r="S11" s="430"/>
      <c r="T11" s="430"/>
      <c r="U11" s="433"/>
      <c r="V11" s="412"/>
    </row>
    <row r="12" spans="1:22" s="3" customFormat="1" ht="20.25" hidden="1" customHeight="1" x14ac:dyDescent="0.25">
      <c r="A12" s="424"/>
      <c r="B12" s="427"/>
      <c r="C12" s="460"/>
      <c r="D12" s="460"/>
      <c r="E12" s="418"/>
      <c r="F12" s="249"/>
      <c r="G12" s="418"/>
      <c r="H12" s="415"/>
      <c r="I12" s="418"/>
      <c r="J12" s="421"/>
      <c r="K12" s="418"/>
      <c r="L12" s="421"/>
      <c r="M12" s="421"/>
      <c r="N12" s="430"/>
      <c r="O12" s="430"/>
      <c r="P12" s="430"/>
      <c r="Q12" s="430"/>
      <c r="R12" s="430"/>
      <c r="S12" s="430"/>
      <c r="T12" s="430"/>
      <c r="U12" s="433"/>
      <c r="V12" s="412"/>
    </row>
    <row r="13" spans="1:22" s="3" customFormat="1" ht="12.75" hidden="1" customHeight="1" x14ac:dyDescent="0.25">
      <c r="A13" s="424"/>
      <c r="B13" s="427"/>
      <c r="C13" s="460"/>
      <c r="D13" s="460"/>
      <c r="E13" s="418"/>
      <c r="F13" s="249"/>
      <c r="G13" s="418"/>
      <c r="H13" s="415"/>
      <c r="I13" s="418"/>
      <c r="J13" s="421"/>
      <c r="K13" s="418"/>
      <c r="L13" s="421"/>
      <c r="M13" s="421"/>
      <c r="N13" s="430"/>
      <c r="O13" s="430"/>
      <c r="P13" s="430"/>
      <c r="Q13" s="430"/>
      <c r="R13" s="430"/>
      <c r="S13" s="430"/>
      <c r="T13" s="430"/>
      <c r="U13" s="433"/>
      <c r="V13" s="412"/>
    </row>
    <row r="14" spans="1:22" s="3" customFormat="1" ht="60.75" hidden="1" customHeight="1" thickBot="1" x14ac:dyDescent="0.3">
      <c r="A14" s="425"/>
      <c r="B14" s="428"/>
      <c r="C14" s="461"/>
      <c r="D14" s="461"/>
      <c r="E14" s="419"/>
      <c r="F14" s="250"/>
      <c r="G14" s="419"/>
      <c r="H14" s="416"/>
      <c r="I14" s="419"/>
      <c r="J14" s="422"/>
      <c r="K14" s="419"/>
      <c r="L14" s="422"/>
      <c r="M14" s="422"/>
      <c r="N14" s="431"/>
      <c r="O14" s="431"/>
      <c r="P14" s="431"/>
      <c r="Q14" s="431"/>
      <c r="R14" s="431"/>
      <c r="S14" s="431"/>
      <c r="T14" s="431"/>
      <c r="U14" s="434"/>
      <c r="V14" s="413"/>
    </row>
    <row r="15" spans="1:22" ht="58.5" customHeight="1" x14ac:dyDescent="0.25">
      <c r="A15" s="423" t="s">
        <v>145</v>
      </c>
      <c r="B15" s="426" t="s">
        <v>246</v>
      </c>
      <c r="C15" s="459" t="s">
        <v>290</v>
      </c>
      <c r="D15" s="459" t="s">
        <v>289</v>
      </c>
      <c r="E15" s="417" t="s">
        <v>445</v>
      </c>
      <c r="F15" s="248" t="s">
        <v>436</v>
      </c>
      <c r="G15" s="417" t="s">
        <v>391</v>
      </c>
      <c r="H15" s="414" t="s">
        <v>326</v>
      </c>
      <c r="I15" s="417" t="s">
        <v>13</v>
      </c>
      <c r="J15" s="420">
        <f t="shared" si="0"/>
        <v>2</v>
      </c>
      <c r="K15" s="417" t="s">
        <v>280</v>
      </c>
      <c r="L15" s="420">
        <f>IF(K15="Insignificante",1,IF(K15="Menor",2,IF(K15="Moderado",3,IF(K15="Mayor ",4,IF(K15="Catastrófico",5)))))</f>
        <v>4</v>
      </c>
      <c r="M15" s="420" t="str">
        <f>IF(AND(J15=1,L15=1),"BAJO 4%",IF(AND(J15=1,L15=2),"BAJO 16%",IF(AND(J15=2,L15=1),"BAJO 8%",IF(AND(J15=2,L15=2),"BAJO 20%",IF(AND(J15=3,L15=1),"BAJO 12%",IF(AND(J15=4,L15=1),"MODERADO 24%",IF(AND(J15=3,L15=2),"MODERADO 28%",IF(AND(J15=1,L15=3),"MODERADO 32%",IF(AND(J15=2,L15=3),"MODERADO 36%",IF(AND(J15=5,L15=1),"ALTO 40%",IF(AND(J15=4,L15=2),"ALTO 44%",IF(AND(J15=5,L15=2),"ALTO 48%",IF(AND(J15=3,L15=3),"ALTO 52%",IF(AND(J15=4,L15=3),"ALTO 56%",IF(AND(J15=1,L15=4),"ALTO 60%",IF(AND(J15=2,L15=4),"ALTO 64%",IF(AND(J15=1,L15=5),"ALTO 68%",IF(AND(J15=5,L15=3),"EXTREMA 72%",IF(AND(J15=3,L15=4),"EXTREMA 76%",IF(AND(J15=4,L15=4),"EXTREMA 80%",IF(AND(J15=5,L15=4),"EXTREMA 84%",IF(AND(J15=2,L15=5),"EXTREMA 88%",IF(AND(J15=3,L15=5),"EXTREMA 92%",IF(AND(J15=4,L15=5),"EXTREMA 96%",IF(AND(J15=5,L15=5),"EXTREMA 100%")))))))))))))))))))))))))</f>
        <v>ALTO 64%</v>
      </c>
      <c r="N15" s="429" t="str">
        <f>IF('3.Controles'!D21=1,"C1",IF('3.Controles'!D21=2,"C1,C2",IF('3.Controles'!D21=3,"C1,C2,C3",IF('3.Controles'!D21=4,"C1,C2,C3,C4",IF('3.Controles'!D21=5,"C1,C2,C3,C4,C5",IF('3.Controles'!D21=6,"C1,C2,C3,C4,C5,C6"))))))</f>
        <v>C1,C2,C3</v>
      </c>
      <c r="O15" s="429">
        <f>'3.Controles'!V23</f>
        <v>0</v>
      </c>
      <c r="P15" s="429">
        <f>'3.Controles'!V20</f>
        <v>95</v>
      </c>
      <c r="Q15" s="429" t="str">
        <f t="shared" ref="Q15" si="2">IF(R15=1,"Raro",IF(R15=2,"Improbable",IF(R15=3,"Posible",IF(R15=4,"Probable",IF(R15=5,"Casi Seguro")))))</f>
        <v>Improbable</v>
      </c>
      <c r="R15" s="429">
        <f>IF('3.Controles'!U21=1,IF('3.Controles'!V21&lt;55,J15,IF('3.Controles'!V21&lt;75,J15-1,IF('3.Controles'!V21&lt;110,J15-2))),J15)</f>
        <v>2</v>
      </c>
      <c r="S15" s="429" t="str">
        <f t="shared" si="1"/>
        <v>Menor</v>
      </c>
      <c r="T15" s="429">
        <f>IF('3.Controles'!U20=1,IF('3.Controles'!V20&lt;55,L15,IF('3.Controles'!V20&lt;75,L15-1,IF('3.Controles'!V20&lt;110,L15-2))),L15)</f>
        <v>2</v>
      </c>
      <c r="U15" s="456" t="str">
        <f>IF(AND(R15=1,T15=1),"BAJO 4%",IF(AND(R15=1,T15=2),"BAJO 16%",IF(AND(R15=2,T15=1),"BAJO 8%",IF(AND(R15=2,T15=2),"BAJO 20%",IF(AND(R15=3,T15=1),"BAJO 12%",IF(AND(R15=4,T15=1),"MODERADO 24%",IF(AND(R15=3,T15=2),"MODERADO 28%",IF(AND(R15=1,T15=3),"MODERADO 32%",IF(AND(R15=2,T15=3),"MODERADO 36%",IF(AND(R15=5,T15=1),"ALTO 40%",IF(AND(R15=4,T15=2),"ALTO 44%",IF(AND(R15=5,T15=2),"ALTO 48%",IF(AND(R15=3,T15=3),"ALTO 52%",IF(AND(R15=4,T15=3),"ALTO 56%",IF(AND(R15=1,T15=4),"ALTO 60%",IF(AND(R15=2,T15=4),"ALTO 64%",IF(AND(R15=1,T15=5),"ALTO 68%",IF(AND(R15=5,T15=3),"EXTREMA 72%",IF(AND(R15=3,T15=4),"EXTREMA 76%",IF(AND(R15=4,T15=4),"EXTREMA 80%",IF(AND(R15=5,T15=4),"EXTREMA 84%",IF(AND(R15=2,T15=5),"EXTREMA 88%",IF(AND(R15=3,T15=5),"EXTREMA 92%",IF(AND(R15=4,T15=5),"EXTREMA 96%",IF(AND(R15=5,T15=5),"EXTREMA 100%")))))))))))))))))))))))))</f>
        <v>BAJO 20%</v>
      </c>
      <c r="V15" s="435" t="s">
        <v>74</v>
      </c>
    </row>
    <row r="16" spans="1:22" s="3" customFormat="1" ht="32.25" customHeight="1" x14ac:dyDescent="0.25">
      <c r="A16" s="424"/>
      <c r="B16" s="427"/>
      <c r="C16" s="460"/>
      <c r="D16" s="460"/>
      <c r="E16" s="418"/>
      <c r="F16" s="249" t="s">
        <v>425</v>
      </c>
      <c r="G16" s="418"/>
      <c r="H16" s="415"/>
      <c r="I16" s="418"/>
      <c r="J16" s="421"/>
      <c r="K16" s="418"/>
      <c r="L16" s="421"/>
      <c r="M16" s="421"/>
      <c r="N16" s="430"/>
      <c r="O16" s="430"/>
      <c r="P16" s="430"/>
      <c r="Q16" s="430"/>
      <c r="R16" s="430"/>
      <c r="S16" s="430"/>
      <c r="T16" s="430"/>
      <c r="U16" s="457"/>
      <c r="V16" s="436"/>
    </row>
    <row r="17" spans="1:22" s="3" customFormat="1" ht="27.75" customHeight="1" x14ac:dyDescent="0.25">
      <c r="A17" s="424"/>
      <c r="B17" s="427"/>
      <c r="C17" s="460"/>
      <c r="D17" s="460"/>
      <c r="E17" s="418"/>
      <c r="F17" s="249" t="s">
        <v>390</v>
      </c>
      <c r="G17" s="418"/>
      <c r="H17" s="415"/>
      <c r="I17" s="418"/>
      <c r="J17" s="421"/>
      <c r="K17" s="418"/>
      <c r="L17" s="421"/>
      <c r="M17" s="421"/>
      <c r="N17" s="430"/>
      <c r="O17" s="430"/>
      <c r="P17" s="430"/>
      <c r="Q17" s="430"/>
      <c r="R17" s="430"/>
      <c r="S17" s="430"/>
      <c r="T17" s="430"/>
      <c r="U17" s="457"/>
      <c r="V17" s="436"/>
    </row>
    <row r="18" spans="1:22" s="3" customFormat="1" hidden="1" x14ac:dyDescent="0.25">
      <c r="A18" s="424"/>
      <c r="B18" s="427"/>
      <c r="C18" s="460"/>
      <c r="D18" s="460"/>
      <c r="E18" s="418"/>
      <c r="F18" s="251"/>
      <c r="G18" s="418"/>
      <c r="H18" s="415"/>
      <c r="I18" s="418"/>
      <c r="J18" s="421"/>
      <c r="K18" s="418"/>
      <c r="L18" s="421"/>
      <c r="M18" s="421"/>
      <c r="N18" s="430"/>
      <c r="O18" s="430"/>
      <c r="P18" s="430"/>
      <c r="Q18" s="430"/>
      <c r="R18" s="430"/>
      <c r="S18" s="430"/>
      <c r="T18" s="430"/>
      <c r="U18" s="457"/>
      <c r="V18" s="436"/>
    </row>
    <row r="19" spans="1:22" s="3" customFormat="1" ht="33.75" hidden="1" customHeight="1" thickBot="1" x14ac:dyDescent="0.3">
      <c r="A19" s="425"/>
      <c r="B19" s="428"/>
      <c r="C19" s="461"/>
      <c r="D19" s="461"/>
      <c r="E19" s="419"/>
      <c r="F19" s="252"/>
      <c r="G19" s="419"/>
      <c r="H19" s="416"/>
      <c r="I19" s="419"/>
      <c r="J19" s="422"/>
      <c r="K19" s="419"/>
      <c r="L19" s="422"/>
      <c r="M19" s="422"/>
      <c r="N19" s="431"/>
      <c r="O19" s="431"/>
      <c r="P19" s="431"/>
      <c r="Q19" s="431"/>
      <c r="R19" s="431"/>
      <c r="S19" s="431"/>
      <c r="T19" s="431"/>
      <c r="U19" s="458"/>
      <c r="V19" s="437"/>
    </row>
    <row r="20" spans="1:22" hidden="1" x14ac:dyDescent="0.25">
      <c r="A20" s="423"/>
      <c r="B20" s="426"/>
      <c r="C20" s="426"/>
      <c r="D20" s="426"/>
      <c r="E20" s="414"/>
      <c r="F20" s="68"/>
      <c r="G20" s="414"/>
      <c r="H20" s="414"/>
      <c r="I20" s="417"/>
      <c r="J20" s="420"/>
      <c r="K20" s="417"/>
      <c r="L20" s="420"/>
      <c r="M20" s="420"/>
      <c r="N20" s="429"/>
      <c r="O20" s="429"/>
      <c r="P20" s="429"/>
      <c r="Q20" s="429"/>
      <c r="R20" s="429"/>
      <c r="S20" s="429"/>
      <c r="T20" s="429"/>
      <c r="U20" s="456"/>
      <c r="V20" s="435"/>
    </row>
    <row r="21" spans="1:22" s="3" customFormat="1" hidden="1" x14ac:dyDescent="0.25">
      <c r="A21" s="424"/>
      <c r="B21" s="427"/>
      <c r="C21" s="427"/>
      <c r="D21" s="427"/>
      <c r="E21" s="415"/>
      <c r="F21" s="67"/>
      <c r="G21" s="415"/>
      <c r="H21" s="415"/>
      <c r="I21" s="418"/>
      <c r="J21" s="421"/>
      <c r="K21" s="418"/>
      <c r="L21" s="421"/>
      <c r="M21" s="421"/>
      <c r="N21" s="430"/>
      <c r="O21" s="430"/>
      <c r="P21" s="430"/>
      <c r="Q21" s="430"/>
      <c r="R21" s="430"/>
      <c r="S21" s="430"/>
      <c r="T21" s="430"/>
      <c r="U21" s="457"/>
      <c r="V21" s="436"/>
    </row>
    <row r="22" spans="1:22" s="3" customFormat="1" hidden="1" x14ac:dyDescent="0.25">
      <c r="A22" s="424"/>
      <c r="B22" s="427"/>
      <c r="C22" s="427"/>
      <c r="D22" s="427"/>
      <c r="E22" s="415"/>
      <c r="F22" s="67"/>
      <c r="G22" s="415"/>
      <c r="H22" s="415"/>
      <c r="I22" s="418"/>
      <c r="J22" s="421"/>
      <c r="K22" s="418"/>
      <c r="L22" s="421"/>
      <c r="M22" s="421"/>
      <c r="N22" s="430"/>
      <c r="O22" s="430"/>
      <c r="P22" s="430"/>
      <c r="Q22" s="430"/>
      <c r="R22" s="430"/>
      <c r="S22" s="430"/>
      <c r="T22" s="430"/>
      <c r="U22" s="457"/>
      <c r="V22" s="436"/>
    </row>
    <row r="23" spans="1:22" s="3" customFormat="1" hidden="1" x14ac:dyDescent="0.25">
      <c r="A23" s="424"/>
      <c r="B23" s="427"/>
      <c r="C23" s="427"/>
      <c r="D23" s="427"/>
      <c r="E23" s="415"/>
      <c r="F23" s="67"/>
      <c r="G23" s="415"/>
      <c r="H23" s="415"/>
      <c r="I23" s="418"/>
      <c r="J23" s="421"/>
      <c r="K23" s="418"/>
      <c r="L23" s="421"/>
      <c r="M23" s="421"/>
      <c r="N23" s="430"/>
      <c r="O23" s="430"/>
      <c r="P23" s="430"/>
      <c r="Q23" s="430"/>
      <c r="R23" s="430"/>
      <c r="S23" s="430"/>
      <c r="T23" s="430"/>
      <c r="U23" s="457"/>
      <c r="V23" s="436"/>
    </row>
    <row r="24" spans="1:22" s="3" customFormat="1" ht="15.75" hidden="1" thickBot="1" x14ac:dyDescent="0.3">
      <c r="A24" s="425"/>
      <c r="B24" s="428"/>
      <c r="C24" s="428"/>
      <c r="D24" s="428"/>
      <c r="E24" s="416"/>
      <c r="F24" s="69"/>
      <c r="G24" s="416"/>
      <c r="H24" s="416"/>
      <c r="I24" s="419"/>
      <c r="J24" s="422"/>
      <c r="K24" s="419"/>
      <c r="L24" s="422"/>
      <c r="M24" s="422"/>
      <c r="N24" s="431"/>
      <c r="O24" s="431"/>
      <c r="P24" s="431"/>
      <c r="Q24" s="431"/>
      <c r="R24" s="431"/>
      <c r="S24" s="431"/>
      <c r="T24" s="431"/>
      <c r="U24" s="458"/>
      <c r="V24" s="437"/>
    </row>
    <row r="25" spans="1:22" hidden="1" x14ac:dyDescent="0.25">
      <c r="A25" s="423"/>
      <c r="B25" s="426"/>
      <c r="C25" s="426"/>
      <c r="D25" s="426"/>
      <c r="E25" s="414"/>
      <c r="F25" s="64"/>
      <c r="G25" s="414"/>
      <c r="H25" s="414"/>
      <c r="I25" s="417"/>
      <c r="J25" s="420"/>
      <c r="K25" s="417"/>
      <c r="L25" s="420"/>
      <c r="M25" s="420"/>
      <c r="N25" s="429"/>
      <c r="O25" s="429"/>
      <c r="P25" s="429"/>
      <c r="Q25" s="429"/>
      <c r="R25" s="429"/>
      <c r="S25" s="429"/>
      <c r="T25" s="429"/>
      <c r="U25" s="432"/>
      <c r="V25" s="411"/>
    </row>
    <row r="26" spans="1:22" s="3" customFormat="1" hidden="1" x14ac:dyDescent="0.25">
      <c r="A26" s="424"/>
      <c r="B26" s="427"/>
      <c r="C26" s="427"/>
      <c r="D26" s="427"/>
      <c r="E26" s="415"/>
      <c r="F26" s="63"/>
      <c r="G26" s="415"/>
      <c r="H26" s="415"/>
      <c r="I26" s="418"/>
      <c r="J26" s="421"/>
      <c r="K26" s="418"/>
      <c r="L26" s="421"/>
      <c r="M26" s="421"/>
      <c r="N26" s="430"/>
      <c r="O26" s="430"/>
      <c r="P26" s="430"/>
      <c r="Q26" s="430"/>
      <c r="R26" s="430"/>
      <c r="S26" s="430"/>
      <c r="T26" s="430"/>
      <c r="U26" s="433"/>
      <c r="V26" s="412"/>
    </row>
    <row r="27" spans="1:22" s="3" customFormat="1" hidden="1" x14ac:dyDescent="0.25">
      <c r="A27" s="424"/>
      <c r="B27" s="427"/>
      <c r="C27" s="427"/>
      <c r="D27" s="427"/>
      <c r="E27" s="415"/>
      <c r="F27" s="63"/>
      <c r="G27" s="415"/>
      <c r="H27" s="415"/>
      <c r="I27" s="418"/>
      <c r="J27" s="421"/>
      <c r="K27" s="418"/>
      <c r="L27" s="421"/>
      <c r="M27" s="421"/>
      <c r="N27" s="430"/>
      <c r="O27" s="430"/>
      <c r="P27" s="430"/>
      <c r="Q27" s="430"/>
      <c r="R27" s="430"/>
      <c r="S27" s="430"/>
      <c r="T27" s="430"/>
      <c r="U27" s="433"/>
      <c r="V27" s="412"/>
    </row>
    <row r="28" spans="1:22" s="3" customFormat="1" hidden="1" x14ac:dyDescent="0.25">
      <c r="A28" s="424"/>
      <c r="B28" s="427"/>
      <c r="C28" s="427"/>
      <c r="D28" s="427"/>
      <c r="E28" s="415"/>
      <c r="F28" s="63"/>
      <c r="G28" s="415"/>
      <c r="H28" s="415"/>
      <c r="I28" s="418"/>
      <c r="J28" s="421"/>
      <c r="K28" s="418"/>
      <c r="L28" s="421"/>
      <c r="M28" s="421"/>
      <c r="N28" s="430"/>
      <c r="O28" s="430"/>
      <c r="P28" s="430"/>
      <c r="Q28" s="430"/>
      <c r="R28" s="430"/>
      <c r="S28" s="430"/>
      <c r="T28" s="430"/>
      <c r="U28" s="433"/>
      <c r="V28" s="412"/>
    </row>
    <row r="29" spans="1:22" s="3" customFormat="1" ht="15.75" hidden="1" thickBot="1" x14ac:dyDescent="0.3">
      <c r="A29" s="425"/>
      <c r="B29" s="428"/>
      <c r="C29" s="428"/>
      <c r="D29" s="428"/>
      <c r="E29" s="416"/>
      <c r="F29" s="66"/>
      <c r="G29" s="416"/>
      <c r="H29" s="416"/>
      <c r="I29" s="419"/>
      <c r="J29" s="422"/>
      <c r="K29" s="419"/>
      <c r="L29" s="422"/>
      <c r="M29" s="422"/>
      <c r="N29" s="431"/>
      <c r="O29" s="431"/>
      <c r="P29" s="431"/>
      <c r="Q29" s="431"/>
      <c r="R29" s="431"/>
      <c r="S29" s="431"/>
      <c r="T29" s="431"/>
      <c r="U29" s="434"/>
      <c r="V29" s="413"/>
    </row>
    <row r="30" spans="1:22" hidden="1" x14ac:dyDescent="0.25">
      <c r="A30" s="423"/>
      <c r="B30" s="426"/>
      <c r="C30" s="426"/>
      <c r="D30" s="426"/>
      <c r="E30" s="414"/>
      <c r="F30" s="64"/>
      <c r="G30" s="414"/>
      <c r="H30" s="414"/>
      <c r="I30" s="417"/>
      <c r="J30" s="420"/>
      <c r="K30" s="417"/>
      <c r="L30" s="420"/>
      <c r="M30" s="420"/>
      <c r="N30" s="429"/>
      <c r="O30" s="429"/>
      <c r="P30" s="429"/>
      <c r="Q30" s="429"/>
      <c r="R30" s="429"/>
      <c r="S30" s="429"/>
      <c r="T30" s="429"/>
      <c r="U30" s="432"/>
      <c r="V30" s="411"/>
    </row>
    <row r="31" spans="1:22" s="3" customFormat="1" hidden="1" x14ac:dyDescent="0.25">
      <c r="A31" s="424"/>
      <c r="B31" s="427"/>
      <c r="C31" s="427"/>
      <c r="D31" s="427"/>
      <c r="E31" s="415"/>
      <c r="F31" s="63"/>
      <c r="G31" s="415"/>
      <c r="H31" s="415"/>
      <c r="I31" s="418"/>
      <c r="J31" s="421"/>
      <c r="K31" s="418"/>
      <c r="L31" s="421"/>
      <c r="M31" s="421"/>
      <c r="N31" s="430"/>
      <c r="O31" s="430"/>
      <c r="P31" s="430"/>
      <c r="Q31" s="430"/>
      <c r="R31" s="430"/>
      <c r="S31" s="430"/>
      <c r="T31" s="430"/>
      <c r="U31" s="433"/>
      <c r="V31" s="412"/>
    </row>
    <row r="32" spans="1:22" s="3" customFormat="1" hidden="1" x14ac:dyDescent="0.25">
      <c r="A32" s="424"/>
      <c r="B32" s="427"/>
      <c r="C32" s="427"/>
      <c r="D32" s="427"/>
      <c r="E32" s="415"/>
      <c r="F32" s="63"/>
      <c r="G32" s="415"/>
      <c r="H32" s="415"/>
      <c r="I32" s="418"/>
      <c r="J32" s="421"/>
      <c r="K32" s="418"/>
      <c r="L32" s="421"/>
      <c r="M32" s="421"/>
      <c r="N32" s="430"/>
      <c r="O32" s="430"/>
      <c r="P32" s="430"/>
      <c r="Q32" s="430"/>
      <c r="R32" s="430"/>
      <c r="S32" s="430"/>
      <c r="T32" s="430"/>
      <c r="U32" s="433"/>
      <c r="V32" s="412"/>
    </row>
    <row r="33" spans="1:22" s="3" customFormat="1" hidden="1" x14ac:dyDescent="0.25">
      <c r="A33" s="424"/>
      <c r="B33" s="427"/>
      <c r="C33" s="427"/>
      <c r="D33" s="427"/>
      <c r="E33" s="415"/>
      <c r="F33" s="63"/>
      <c r="G33" s="415"/>
      <c r="H33" s="415"/>
      <c r="I33" s="418"/>
      <c r="J33" s="421"/>
      <c r="K33" s="418"/>
      <c r="L33" s="421"/>
      <c r="M33" s="421"/>
      <c r="N33" s="430"/>
      <c r="O33" s="430"/>
      <c r="P33" s="430"/>
      <c r="Q33" s="430"/>
      <c r="R33" s="430"/>
      <c r="S33" s="430"/>
      <c r="T33" s="430"/>
      <c r="U33" s="433"/>
      <c r="V33" s="412"/>
    </row>
    <row r="34" spans="1:22" s="3" customFormat="1" ht="15.75" hidden="1" thickBot="1" x14ac:dyDescent="0.3">
      <c r="A34" s="425"/>
      <c r="B34" s="428"/>
      <c r="C34" s="428"/>
      <c r="D34" s="428"/>
      <c r="E34" s="416"/>
      <c r="F34" s="66"/>
      <c r="G34" s="416"/>
      <c r="H34" s="416"/>
      <c r="I34" s="419"/>
      <c r="J34" s="422"/>
      <c r="K34" s="419"/>
      <c r="L34" s="422"/>
      <c r="M34" s="422"/>
      <c r="N34" s="431"/>
      <c r="O34" s="431"/>
      <c r="P34" s="431"/>
      <c r="Q34" s="431"/>
      <c r="R34" s="431"/>
      <c r="S34" s="431"/>
      <c r="T34" s="431"/>
      <c r="U34" s="434"/>
      <c r="V34" s="413"/>
    </row>
    <row r="35" spans="1:22" s="3" customFormat="1" hidden="1" x14ac:dyDescent="0.25">
      <c r="A35" s="423"/>
      <c r="B35" s="426"/>
      <c r="C35" s="426"/>
      <c r="D35" s="426"/>
      <c r="E35" s="414"/>
      <c r="F35" s="64"/>
      <c r="G35" s="414"/>
      <c r="H35" s="414"/>
      <c r="I35" s="417"/>
      <c r="J35" s="420"/>
      <c r="K35" s="417"/>
      <c r="L35" s="420"/>
      <c r="M35" s="420"/>
      <c r="N35" s="429"/>
      <c r="O35" s="429"/>
      <c r="P35" s="429"/>
      <c r="Q35" s="429"/>
      <c r="R35" s="429"/>
      <c r="S35" s="429"/>
      <c r="T35" s="429"/>
      <c r="U35" s="432"/>
      <c r="V35" s="411"/>
    </row>
    <row r="36" spans="1:22" s="3" customFormat="1" hidden="1" x14ac:dyDescent="0.25">
      <c r="A36" s="424"/>
      <c r="B36" s="427"/>
      <c r="C36" s="427"/>
      <c r="D36" s="427"/>
      <c r="E36" s="415"/>
      <c r="F36" s="63"/>
      <c r="G36" s="415"/>
      <c r="H36" s="415"/>
      <c r="I36" s="418"/>
      <c r="J36" s="421"/>
      <c r="K36" s="418"/>
      <c r="L36" s="421"/>
      <c r="M36" s="421"/>
      <c r="N36" s="430"/>
      <c r="O36" s="430"/>
      <c r="P36" s="430"/>
      <c r="Q36" s="430"/>
      <c r="R36" s="430"/>
      <c r="S36" s="430"/>
      <c r="T36" s="430"/>
      <c r="U36" s="433"/>
      <c r="V36" s="412"/>
    </row>
    <row r="37" spans="1:22" s="3" customFormat="1" hidden="1" x14ac:dyDescent="0.25">
      <c r="A37" s="424"/>
      <c r="B37" s="427"/>
      <c r="C37" s="427"/>
      <c r="D37" s="427"/>
      <c r="E37" s="415"/>
      <c r="F37" s="63"/>
      <c r="G37" s="415"/>
      <c r="H37" s="415"/>
      <c r="I37" s="418"/>
      <c r="J37" s="421"/>
      <c r="K37" s="418"/>
      <c r="L37" s="421"/>
      <c r="M37" s="421"/>
      <c r="N37" s="430"/>
      <c r="O37" s="430"/>
      <c r="P37" s="430"/>
      <c r="Q37" s="430"/>
      <c r="R37" s="430"/>
      <c r="S37" s="430"/>
      <c r="T37" s="430"/>
      <c r="U37" s="433"/>
      <c r="V37" s="412"/>
    </row>
    <row r="38" spans="1:22" s="3" customFormat="1" hidden="1" x14ac:dyDescent="0.25">
      <c r="A38" s="424"/>
      <c r="B38" s="427"/>
      <c r="C38" s="427"/>
      <c r="D38" s="427"/>
      <c r="E38" s="415"/>
      <c r="F38" s="63"/>
      <c r="G38" s="415"/>
      <c r="H38" s="415"/>
      <c r="I38" s="418"/>
      <c r="J38" s="421"/>
      <c r="K38" s="418"/>
      <c r="L38" s="421"/>
      <c r="M38" s="421"/>
      <c r="N38" s="430"/>
      <c r="O38" s="430"/>
      <c r="P38" s="430"/>
      <c r="Q38" s="430"/>
      <c r="R38" s="430"/>
      <c r="S38" s="430"/>
      <c r="T38" s="430"/>
      <c r="U38" s="433"/>
      <c r="V38" s="412"/>
    </row>
    <row r="39" spans="1:22" s="3" customFormat="1" ht="15.75" hidden="1" thickBot="1" x14ac:dyDescent="0.3">
      <c r="A39" s="425"/>
      <c r="B39" s="428"/>
      <c r="C39" s="428"/>
      <c r="D39" s="428"/>
      <c r="E39" s="416"/>
      <c r="F39" s="66"/>
      <c r="G39" s="416"/>
      <c r="H39" s="416"/>
      <c r="I39" s="419"/>
      <c r="J39" s="422"/>
      <c r="K39" s="419"/>
      <c r="L39" s="422"/>
      <c r="M39" s="422"/>
      <c r="N39" s="431"/>
      <c r="O39" s="431"/>
      <c r="P39" s="431"/>
      <c r="Q39" s="431"/>
      <c r="R39" s="431"/>
      <c r="S39" s="431"/>
      <c r="T39" s="431"/>
      <c r="U39" s="434"/>
      <c r="V39" s="413"/>
    </row>
    <row r="40" spans="1:22" s="3" customFormat="1" hidden="1" x14ac:dyDescent="0.25">
      <c r="A40" s="423"/>
      <c r="B40" s="426"/>
      <c r="C40" s="426"/>
      <c r="D40" s="426"/>
      <c r="E40" s="414"/>
      <c r="F40" s="64"/>
      <c r="G40" s="414"/>
      <c r="H40" s="414"/>
      <c r="I40" s="417"/>
      <c r="J40" s="420"/>
      <c r="K40" s="417"/>
      <c r="L40" s="420"/>
      <c r="M40" s="420"/>
      <c r="N40" s="429"/>
      <c r="O40" s="429"/>
      <c r="P40" s="429"/>
      <c r="Q40" s="429"/>
      <c r="R40" s="429"/>
      <c r="S40" s="429"/>
      <c r="T40" s="429"/>
      <c r="U40" s="432"/>
      <c r="V40" s="411"/>
    </row>
    <row r="41" spans="1:22" s="3" customFormat="1" hidden="1" x14ac:dyDescent="0.25">
      <c r="A41" s="424"/>
      <c r="B41" s="427"/>
      <c r="C41" s="427"/>
      <c r="D41" s="427"/>
      <c r="E41" s="415"/>
      <c r="F41" s="63"/>
      <c r="G41" s="415"/>
      <c r="H41" s="415"/>
      <c r="I41" s="418"/>
      <c r="J41" s="421"/>
      <c r="K41" s="418"/>
      <c r="L41" s="421"/>
      <c r="M41" s="421"/>
      <c r="N41" s="430"/>
      <c r="O41" s="430"/>
      <c r="P41" s="430"/>
      <c r="Q41" s="430"/>
      <c r="R41" s="430"/>
      <c r="S41" s="430"/>
      <c r="T41" s="430"/>
      <c r="U41" s="433"/>
      <c r="V41" s="412"/>
    </row>
    <row r="42" spans="1:22" s="3" customFormat="1" hidden="1" x14ac:dyDescent="0.25">
      <c r="A42" s="424"/>
      <c r="B42" s="427"/>
      <c r="C42" s="427"/>
      <c r="D42" s="427"/>
      <c r="E42" s="415"/>
      <c r="F42" s="63"/>
      <c r="G42" s="415"/>
      <c r="H42" s="415"/>
      <c r="I42" s="418"/>
      <c r="J42" s="421"/>
      <c r="K42" s="418"/>
      <c r="L42" s="421"/>
      <c r="M42" s="421"/>
      <c r="N42" s="430"/>
      <c r="O42" s="430"/>
      <c r="P42" s="430"/>
      <c r="Q42" s="430"/>
      <c r="R42" s="430"/>
      <c r="S42" s="430"/>
      <c r="T42" s="430"/>
      <c r="U42" s="433"/>
      <c r="V42" s="412"/>
    </row>
    <row r="43" spans="1:22" s="3" customFormat="1" hidden="1" x14ac:dyDescent="0.25">
      <c r="A43" s="424"/>
      <c r="B43" s="427"/>
      <c r="C43" s="427"/>
      <c r="D43" s="427"/>
      <c r="E43" s="415"/>
      <c r="F43" s="63"/>
      <c r="G43" s="415"/>
      <c r="H43" s="415"/>
      <c r="I43" s="418"/>
      <c r="J43" s="421"/>
      <c r="K43" s="418"/>
      <c r="L43" s="421"/>
      <c r="M43" s="421"/>
      <c r="N43" s="430"/>
      <c r="O43" s="430"/>
      <c r="P43" s="430"/>
      <c r="Q43" s="430"/>
      <c r="R43" s="430"/>
      <c r="S43" s="430"/>
      <c r="T43" s="430"/>
      <c r="U43" s="433"/>
      <c r="V43" s="412"/>
    </row>
    <row r="44" spans="1:22" s="3" customFormat="1" ht="15.75" hidden="1" thickBot="1" x14ac:dyDescent="0.3">
      <c r="A44" s="425"/>
      <c r="B44" s="428"/>
      <c r="C44" s="428"/>
      <c r="D44" s="428"/>
      <c r="E44" s="416"/>
      <c r="F44" s="66"/>
      <c r="G44" s="416"/>
      <c r="H44" s="416"/>
      <c r="I44" s="419"/>
      <c r="J44" s="422"/>
      <c r="K44" s="419"/>
      <c r="L44" s="422"/>
      <c r="M44" s="422"/>
      <c r="N44" s="431"/>
      <c r="O44" s="431"/>
      <c r="P44" s="431"/>
      <c r="Q44" s="431"/>
      <c r="R44" s="431"/>
      <c r="S44" s="431"/>
      <c r="T44" s="431"/>
      <c r="U44" s="434"/>
      <c r="V44" s="413"/>
    </row>
    <row r="45" spans="1:22" s="3" customFormat="1" hidden="1" x14ac:dyDescent="0.25">
      <c r="A45" s="423"/>
      <c r="B45" s="426"/>
      <c r="C45" s="426"/>
      <c r="D45" s="426"/>
      <c r="E45" s="414"/>
      <c r="F45" s="64"/>
      <c r="G45" s="414"/>
      <c r="H45" s="414"/>
      <c r="I45" s="417"/>
      <c r="J45" s="420"/>
      <c r="K45" s="417"/>
      <c r="L45" s="420"/>
      <c r="M45" s="420"/>
      <c r="N45" s="429"/>
      <c r="O45" s="429"/>
      <c r="P45" s="429"/>
      <c r="Q45" s="429"/>
      <c r="R45" s="429"/>
      <c r="S45" s="429"/>
      <c r="T45" s="429"/>
      <c r="U45" s="432"/>
      <c r="V45" s="411"/>
    </row>
    <row r="46" spans="1:22" s="3" customFormat="1" hidden="1" x14ac:dyDescent="0.25">
      <c r="A46" s="424"/>
      <c r="B46" s="427"/>
      <c r="C46" s="427"/>
      <c r="D46" s="427"/>
      <c r="E46" s="415"/>
      <c r="F46" s="63"/>
      <c r="G46" s="415"/>
      <c r="H46" s="415"/>
      <c r="I46" s="418"/>
      <c r="J46" s="421"/>
      <c r="K46" s="418"/>
      <c r="L46" s="421"/>
      <c r="M46" s="421"/>
      <c r="N46" s="430"/>
      <c r="O46" s="430"/>
      <c r="P46" s="430"/>
      <c r="Q46" s="430"/>
      <c r="R46" s="430"/>
      <c r="S46" s="430"/>
      <c r="T46" s="430"/>
      <c r="U46" s="433"/>
      <c r="V46" s="412"/>
    </row>
    <row r="47" spans="1:22" s="3" customFormat="1" hidden="1" x14ac:dyDescent="0.25">
      <c r="A47" s="424"/>
      <c r="B47" s="427"/>
      <c r="C47" s="427"/>
      <c r="D47" s="427"/>
      <c r="E47" s="415"/>
      <c r="F47" s="63"/>
      <c r="G47" s="415"/>
      <c r="H47" s="415"/>
      <c r="I47" s="418"/>
      <c r="J47" s="421"/>
      <c r="K47" s="418"/>
      <c r="L47" s="421"/>
      <c r="M47" s="421"/>
      <c r="N47" s="430"/>
      <c r="O47" s="430"/>
      <c r="P47" s="430"/>
      <c r="Q47" s="430"/>
      <c r="R47" s="430"/>
      <c r="S47" s="430"/>
      <c r="T47" s="430"/>
      <c r="U47" s="433"/>
      <c r="V47" s="412"/>
    </row>
    <row r="48" spans="1:22" s="3" customFormat="1" hidden="1" x14ac:dyDescent="0.25">
      <c r="A48" s="424"/>
      <c r="B48" s="427"/>
      <c r="C48" s="427"/>
      <c r="D48" s="427"/>
      <c r="E48" s="415"/>
      <c r="F48" s="63"/>
      <c r="G48" s="415"/>
      <c r="H48" s="415"/>
      <c r="I48" s="418"/>
      <c r="J48" s="421"/>
      <c r="K48" s="418"/>
      <c r="L48" s="421"/>
      <c r="M48" s="421"/>
      <c r="N48" s="430"/>
      <c r="O48" s="430"/>
      <c r="P48" s="430"/>
      <c r="Q48" s="430"/>
      <c r="R48" s="430"/>
      <c r="S48" s="430"/>
      <c r="T48" s="430"/>
      <c r="U48" s="433"/>
      <c r="V48" s="412"/>
    </row>
    <row r="49" spans="1:22" s="3" customFormat="1" ht="15.75" hidden="1" thickBot="1" x14ac:dyDescent="0.3">
      <c r="A49" s="425"/>
      <c r="B49" s="428"/>
      <c r="C49" s="428"/>
      <c r="D49" s="428"/>
      <c r="E49" s="416"/>
      <c r="F49" s="66"/>
      <c r="G49" s="416"/>
      <c r="H49" s="416"/>
      <c r="I49" s="419"/>
      <c r="J49" s="422"/>
      <c r="K49" s="419"/>
      <c r="L49" s="422"/>
      <c r="M49" s="422"/>
      <c r="N49" s="431"/>
      <c r="O49" s="431"/>
      <c r="P49" s="431"/>
      <c r="Q49" s="431"/>
      <c r="R49" s="431"/>
      <c r="S49" s="431"/>
      <c r="T49" s="431"/>
      <c r="U49" s="434"/>
      <c r="V49" s="413"/>
    </row>
    <row r="50" spans="1:22" s="3" customFormat="1" hidden="1" x14ac:dyDescent="0.25">
      <c r="A50" s="423"/>
      <c r="B50" s="426"/>
      <c r="C50" s="426"/>
      <c r="D50" s="426"/>
      <c r="E50" s="414"/>
      <c r="F50" s="64"/>
      <c r="G50" s="414"/>
      <c r="H50" s="414"/>
      <c r="I50" s="417"/>
      <c r="J50" s="420"/>
      <c r="K50" s="417"/>
      <c r="L50" s="420"/>
      <c r="M50" s="420"/>
      <c r="N50" s="429"/>
      <c r="O50" s="429"/>
      <c r="P50" s="429"/>
      <c r="Q50" s="429"/>
      <c r="R50" s="429"/>
      <c r="S50" s="429"/>
      <c r="T50" s="429"/>
      <c r="U50" s="432"/>
      <c r="V50" s="411"/>
    </row>
    <row r="51" spans="1:22" s="3" customFormat="1" hidden="1" x14ac:dyDescent="0.25">
      <c r="A51" s="424"/>
      <c r="B51" s="427"/>
      <c r="C51" s="427"/>
      <c r="D51" s="427"/>
      <c r="E51" s="415"/>
      <c r="F51" s="63"/>
      <c r="G51" s="415"/>
      <c r="H51" s="415"/>
      <c r="I51" s="418"/>
      <c r="J51" s="421"/>
      <c r="K51" s="418"/>
      <c r="L51" s="421"/>
      <c r="M51" s="421"/>
      <c r="N51" s="430"/>
      <c r="O51" s="430"/>
      <c r="P51" s="430"/>
      <c r="Q51" s="430"/>
      <c r="R51" s="430"/>
      <c r="S51" s="430"/>
      <c r="T51" s="430"/>
      <c r="U51" s="433"/>
      <c r="V51" s="412"/>
    </row>
    <row r="52" spans="1:22" s="3" customFormat="1" hidden="1" x14ac:dyDescent="0.25">
      <c r="A52" s="424"/>
      <c r="B52" s="427"/>
      <c r="C52" s="427"/>
      <c r="D52" s="427"/>
      <c r="E52" s="415"/>
      <c r="F52" s="63"/>
      <c r="G52" s="415"/>
      <c r="H52" s="415"/>
      <c r="I52" s="418"/>
      <c r="J52" s="421"/>
      <c r="K52" s="418"/>
      <c r="L52" s="421"/>
      <c r="M52" s="421"/>
      <c r="N52" s="430"/>
      <c r="O52" s="430"/>
      <c r="P52" s="430"/>
      <c r="Q52" s="430"/>
      <c r="R52" s="430"/>
      <c r="S52" s="430"/>
      <c r="T52" s="430"/>
      <c r="U52" s="433"/>
      <c r="V52" s="412"/>
    </row>
    <row r="53" spans="1:22" s="3" customFormat="1" hidden="1" x14ac:dyDescent="0.25">
      <c r="A53" s="424"/>
      <c r="B53" s="427"/>
      <c r="C53" s="427"/>
      <c r="D53" s="427"/>
      <c r="E53" s="415"/>
      <c r="F53" s="63"/>
      <c r="G53" s="415"/>
      <c r="H53" s="415"/>
      <c r="I53" s="418"/>
      <c r="J53" s="421"/>
      <c r="K53" s="418"/>
      <c r="L53" s="421"/>
      <c r="M53" s="421"/>
      <c r="N53" s="430"/>
      <c r="O53" s="430"/>
      <c r="P53" s="430"/>
      <c r="Q53" s="430"/>
      <c r="R53" s="430"/>
      <c r="S53" s="430"/>
      <c r="T53" s="430"/>
      <c r="U53" s="433"/>
      <c r="V53" s="412"/>
    </row>
    <row r="54" spans="1:22" s="3" customFormat="1" ht="15.75" hidden="1" thickBot="1" x14ac:dyDescent="0.3">
      <c r="A54" s="425"/>
      <c r="B54" s="428"/>
      <c r="C54" s="428"/>
      <c r="D54" s="428"/>
      <c r="E54" s="416"/>
      <c r="F54" s="66"/>
      <c r="G54" s="416"/>
      <c r="H54" s="416"/>
      <c r="I54" s="419"/>
      <c r="J54" s="422"/>
      <c r="K54" s="419"/>
      <c r="L54" s="422"/>
      <c r="M54" s="422"/>
      <c r="N54" s="431"/>
      <c r="O54" s="431"/>
      <c r="P54" s="431"/>
      <c r="Q54" s="431"/>
      <c r="R54" s="431"/>
      <c r="S54" s="431"/>
      <c r="T54" s="431"/>
      <c r="U54" s="434"/>
      <c r="V54" s="413"/>
    </row>
    <row r="55" spans="1:22" hidden="1" x14ac:dyDescent="0.25">
      <c r="A55" s="450"/>
      <c r="B55" s="426"/>
      <c r="C55" s="426"/>
      <c r="D55" s="426"/>
      <c r="E55" s="453"/>
      <c r="F55" s="64"/>
      <c r="G55" s="453"/>
      <c r="H55" s="414"/>
      <c r="I55" s="447"/>
      <c r="J55" s="444"/>
      <c r="K55" s="447"/>
      <c r="L55" s="444"/>
      <c r="M55" s="444"/>
      <c r="N55" s="441"/>
      <c r="O55" s="429"/>
      <c r="P55" s="429"/>
      <c r="Q55" s="441"/>
      <c r="R55" s="441"/>
      <c r="S55" s="441"/>
      <c r="T55" s="441"/>
      <c r="U55" s="438"/>
      <c r="V55" s="411"/>
    </row>
    <row r="56" spans="1:22" s="3" customFormat="1" hidden="1" x14ac:dyDescent="0.25">
      <c r="A56" s="451"/>
      <c r="B56" s="427"/>
      <c r="C56" s="427"/>
      <c r="D56" s="427"/>
      <c r="E56" s="454"/>
      <c r="F56" s="2"/>
      <c r="G56" s="454"/>
      <c r="H56" s="415"/>
      <c r="I56" s="448"/>
      <c r="J56" s="445"/>
      <c r="K56" s="448"/>
      <c r="L56" s="445"/>
      <c r="M56" s="445"/>
      <c r="N56" s="442"/>
      <c r="O56" s="430"/>
      <c r="P56" s="430"/>
      <c r="Q56" s="442"/>
      <c r="R56" s="442"/>
      <c r="S56" s="442"/>
      <c r="T56" s="442"/>
      <c r="U56" s="439"/>
      <c r="V56" s="412"/>
    </row>
    <row r="57" spans="1:22" s="3" customFormat="1" hidden="1" x14ac:dyDescent="0.25">
      <c r="A57" s="451"/>
      <c r="B57" s="427"/>
      <c r="C57" s="427"/>
      <c r="D57" s="427"/>
      <c r="E57" s="454"/>
      <c r="F57" s="2"/>
      <c r="G57" s="454"/>
      <c r="H57" s="415"/>
      <c r="I57" s="448"/>
      <c r="J57" s="445"/>
      <c r="K57" s="448"/>
      <c r="L57" s="445"/>
      <c r="M57" s="445"/>
      <c r="N57" s="442"/>
      <c r="O57" s="430"/>
      <c r="P57" s="430"/>
      <c r="Q57" s="442"/>
      <c r="R57" s="442"/>
      <c r="S57" s="442"/>
      <c r="T57" s="442"/>
      <c r="U57" s="439"/>
      <c r="V57" s="412"/>
    </row>
    <row r="58" spans="1:22" s="3" customFormat="1" hidden="1" x14ac:dyDescent="0.25">
      <c r="A58" s="451"/>
      <c r="B58" s="427"/>
      <c r="C58" s="427"/>
      <c r="D58" s="427"/>
      <c r="E58" s="454"/>
      <c r="F58" s="2"/>
      <c r="G58" s="454"/>
      <c r="H58" s="415"/>
      <c r="I58" s="448"/>
      <c r="J58" s="445"/>
      <c r="K58" s="448"/>
      <c r="L58" s="445"/>
      <c r="M58" s="445"/>
      <c r="N58" s="442"/>
      <c r="O58" s="430"/>
      <c r="P58" s="430"/>
      <c r="Q58" s="442"/>
      <c r="R58" s="442"/>
      <c r="S58" s="442"/>
      <c r="T58" s="442"/>
      <c r="U58" s="439"/>
      <c r="V58" s="412"/>
    </row>
    <row r="59" spans="1:22" s="3" customFormat="1" ht="15.75" hidden="1" thickBot="1" x14ac:dyDescent="0.3">
      <c r="A59" s="452"/>
      <c r="B59" s="428"/>
      <c r="C59" s="428"/>
      <c r="D59" s="428"/>
      <c r="E59" s="455"/>
      <c r="F59" s="65"/>
      <c r="G59" s="455"/>
      <c r="H59" s="416"/>
      <c r="I59" s="449"/>
      <c r="J59" s="446"/>
      <c r="K59" s="449"/>
      <c r="L59" s="446"/>
      <c r="M59" s="446"/>
      <c r="N59" s="443"/>
      <c r="O59" s="431"/>
      <c r="P59" s="431"/>
      <c r="Q59" s="443"/>
      <c r="R59" s="443"/>
      <c r="S59" s="443"/>
      <c r="T59" s="443"/>
      <c r="U59" s="440"/>
      <c r="V59" s="413"/>
    </row>
    <row r="60" spans="1:22" s="3" customFormat="1" hidden="1" x14ac:dyDescent="0.25">
      <c r="A60" s="70"/>
      <c r="B60" s="71"/>
      <c r="C60" s="71"/>
      <c r="D60" s="71"/>
      <c r="E60" s="72"/>
      <c r="F60" s="73"/>
      <c r="G60" s="72"/>
      <c r="H60" s="72"/>
      <c r="I60" s="74"/>
      <c r="J60" s="75"/>
      <c r="K60" s="74"/>
      <c r="L60" s="75"/>
      <c r="M60" s="75"/>
      <c r="N60" s="76"/>
      <c r="O60" s="76"/>
      <c r="P60" s="76"/>
      <c r="Q60" s="77"/>
      <c r="R60" s="77"/>
      <c r="S60" s="77"/>
      <c r="T60" s="77"/>
      <c r="U60" s="78"/>
    </row>
    <row r="61" spans="1:22" hidden="1" x14ac:dyDescent="0.25"/>
    <row r="62" spans="1:22" hidden="1" x14ac:dyDescent="0.25"/>
    <row r="63" spans="1:22" hidden="1" x14ac:dyDescent="0.25"/>
    <row r="64" spans="1:22" hidden="1" x14ac:dyDescent="0.25"/>
    <row r="65" hidden="1" x14ac:dyDescent="0.25"/>
    <row r="66" hidden="1" x14ac:dyDescent="0.25"/>
    <row r="67" hidden="1" x14ac:dyDescent="0.25"/>
    <row r="68" hidden="1" x14ac:dyDescent="0.25"/>
  </sheetData>
  <dataConsolidate/>
  <mergeCells count="237">
    <mergeCell ref="O40:O44"/>
    <mergeCell ref="O45:O49"/>
    <mergeCell ref="O50:O54"/>
    <mergeCell ref="O55:O59"/>
    <mergeCell ref="R1:V4"/>
    <mergeCell ref="R5:T5"/>
    <mergeCell ref="P15:P19"/>
    <mergeCell ref="P20:P24"/>
    <mergeCell ref="P25:P29"/>
    <mergeCell ref="P30:P34"/>
    <mergeCell ref="P35:P39"/>
    <mergeCell ref="P40:P44"/>
    <mergeCell ref="P45:P49"/>
    <mergeCell ref="V8:V9"/>
    <mergeCell ref="Q10:Q14"/>
    <mergeCell ref="R10:R14"/>
    <mergeCell ref="S10:S14"/>
    <mergeCell ref="T10:T14"/>
    <mergeCell ref="U10:U14"/>
    <mergeCell ref="T15:T19"/>
    <mergeCell ref="U15:U19"/>
    <mergeCell ref="U25:U29"/>
    <mergeCell ref="S20:S24"/>
    <mergeCell ref="T20:T24"/>
    <mergeCell ref="I8:J9"/>
    <mergeCell ref="Q8:R9"/>
    <mergeCell ref="M8:M9"/>
    <mergeCell ref="N8:N9"/>
    <mergeCell ref="S8:T9"/>
    <mergeCell ref="U8:U9"/>
    <mergeCell ref="A8:A9"/>
    <mergeCell ref="B8:B9"/>
    <mergeCell ref="C8:C9"/>
    <mergeCell ref="D8:D9"/>
    <mergeCell ref="E8:E9"/>
    <mergeCell ref="F8:F9"/>
    <mergeCell ref="G8:G9"/>
    <mergeCell ref="H8:H9"/>
    <mergeCell ref="K8:L9"/>
    <mergeCell ref="P8:P9"/>
    <mergeCell ref="O8:O9"/>
    <mergeCell ref="D10:D14"/>
    <mergeCell ref="E10:E14"/>
    <mergeCell ref="G10:G14"/>
    <mergeCell ref="H10:H14"/>
    <mergeCell ref="I10:I14"/>
    <mergeCell ref="B10:B14"/>
    <mergeCell ref="A10:A14"/>
    <mergeCell ref="C10:C14"/>
    <mergeCell ref="A15:A19"/>
    <mergeCell ref="B15:B19"/>
    <mergeCell ref="C15:C19"/>
    <mergeCell ref="G15:G19"/>
    <mergeCell ref="H15:H19"/>
    <mergeCell ref="I15:I19"/>
    <mergeCell ref="D15:D19"/>
    <mergeCell ref="E15:E19"/>
    <mergeCell ref="J10:J14"/>
    <mergeCell ref="K10:K14"/>
    <mergeCell ref="L10:L14"/>
    <mergeCell ref="M10:M14"/>
    <mergeCell ref="N10:N14"/>
    <mergeCell ref="P10:P14"/>
    <mergeCell ref="O10:O14"/>
    <mergeCell ref="R15:R19"/>
    <mergeCell ref="S15:S19"/>
    <mergeCell ref="K15:K19"/>
    <mergeCell ref="J15:J19"/>
    <mergeCell ref="L15:L19"/>
    <mergeCell ref="M15:M19"/>
    <mergeCell ref="N15:N19"/>
    <mergeCell ref="Q15:Q19"/>
    <mergeCell ref="O15:O19"/>
    <mergeCell ref="U20:U24"/>
    <mergeCell ref="A25:A29"/>
    <mergeCell ref="B25:B29"/>
    <mergeCell ref="C25:C29"/>
    <mergeCell ref="D25:D29"/>
    <mergeCell ref="E25:E29"/>
    <mergeCell ref="G25:G29"/>
    <mergeCell ref="H25:H29"/>
    <mergeCell ref="I25:I29"/>
    <mergeCell ref="J25:J29"/>
    <mergeCell ref="K25:K29"/>
    <mergeCell ref="L25:L29"/>
    <mergeCell ref="M25:M29"/>
    <mergeCell ref="N25:N29"/>
    <mergeCell ref="L20:L24"/>
    <mergeCell ref="M20:M24"/>
    <mergeCell ref="N20:N24"/>
    <mergeCell ref="Q20:Q24"/>
    <mergeCell ref="R20:R24"/>
    <mergeCell ref="O25:O29"/>
    <mergeCell ref="K20:K24"/>
    <mergeCell ref="A20:A24"/>
    <mergeCell ref="B20:B24"/>
    <mergeCell ref="C20:C24"/>
    <mergeCell ref="A30:A34"/>
    <mergeCell ref="B30:B34"/>
    <mergeCell ref="C30:C34"/>
    <mergeCell ref="D30:D34"/>
    <mergeCell ref="E30:E34"/>
    <mergeCell ref="Q25:Q29"/>
    <mergeCell ref="R25:R29"/>
    <mergeCell ref="G30:G34"/>
    <mergeCell ref="H30:H34"/>
    <mergeCell ref="I30:I34"/>
    <mergeCell ref="J30:J34"/>
    <mergeCell ref="K30:K34"/>
    <mergeCell ref="O30:O34"/>
    <mergeCell ref="O20:O24"/>
    <mergeCell ref="D20:D24"/>
    <mergeCell ref="E20:E24"/>
    <mergeCell ref="G20:G24"/>
    <mergeCell ref="H20:H24"/>
    <mergeCell ref="I20:I24"/>
    <mergeCell ref="J20:J24"/>
    <mergeCell ref="S25:S29"/>
    <mergeCell ref="T25:T29"/>
    <mergeCell ref="N35:N39"/>
    <mergeCell ref="L30:L34"/>
    <mergeCell ref="M30:M34"/>
    <mergeCell ref="N30:N34"/>
    <mergeCell ref="Q30:Q34"/>
    <mergeCell ref="R30:R34"/>
    <mergeCell ref="O35:O39"/>
    <mergeCell ref="D35:D39"/>
    <mergeCell ref="E35:E39"/>
    <mergeCell ref="G35:G39"/>
    <mergeCell ref="H35:H39"/>
    <mergeCell ref="I35:I39"/>
    <mergeCell ref="J35:J39"/>
    <mergeCell ref="L35:L39"/>
    <mergeCell ref="K35:K39"/>
    <mergeCell ref="M35:M39"/>
    <mergeCell ref="Q45:Q49"/>
    <mergeCell ref="R45:R49"/>
    <mergeCell ref="S45:S49"/>
    <mergeCell ref="T45:T49"/>
    <mergeCell ref="U45:U49"/>
    <mergeCell ref="T40:T44"/>
    <mergeCell ref="U40:U44"/>
    <mergeCell ref="A45:A49"/>
    <mergeCell ref="B45:B49"/>
    <mergeCell ref="C45:C49"/>
    <mergeCell ref="D45:D49"/>
    <mergeCell ref="E45:E49"/>
    <mergeCell ref="G45:G49"/>
    <mergeCell ref="H45:H49"/>
    <mergeCell ref="I45:I49"/>
    <mergeCell ref="J45:J49"/>
    <mergeCell ref="K40:K44"/>
    <mergeCell ref="K45:K49"/>
    <mergeCell ref="L45:L49"/>
    <mergeCell ref="M45:M49"/>
    <mergeCell ref="N45:N49"/>
    <mergeCell ref="M40:M44"/>
    <mergeCell ref="N40:N44"/>
    <mergeCell ref="Q40:Q44"/>
    <mergeCell ref="E50:E54"/>
    <mergeCell ref="G50:G54"/>
    <mergeCell ref="H50:H54"/>
    <mergeCell ref="I50:I54"/>
    <mergeCell ref="J50:J54"/>
    <mergeCell ref="A50:A54"/>
    <mergeCell ref="A55:A59"/>
    <mergeCell ref="B50:B54"/>
    <mergeCell ref="C50:C54"/>
    <mergeCell ref="D50:D54"/>
    <mergeCell ref="D55:D59"/>
    <mergeCell ref="C55:C59"/>
    <mergeCell ref="B55:B59"/>
    <mergeCell ref="J55:J59"/>
    <mergeCell ref="I55:I59"/>
    <mergeCell ref="H55:H59"/>
    <mergeCell ref="G55:G59"/>
    <mergeCell ref="E55:E59"/>
    <mergeCell ref="K50:K54"/>
    <mergeCell ref="L50:L54"/>
    <mergeCell ref="M50:M54"/>
    <mergeCell ref="N50:N54"/>
    <mergeCell ref="Q50:Q54"/>
    <mergeCell ref="Q55:Q59"/>
    <mergeCell ref="N55:N59"/>
    <mergeCell ref="M55:M59"/>
    <mergeCell ref="L55:L59"/>
    <mergeCell ref="K55:K59"/>
    <mergeCell ref="P50:P54"/>
    <mergeCell ref="P55:P59"/>
    <mergeCell ref="V45:V49"/>
    <mergeCell ref="V50:V54"/>
    <mergeCell ref="V55:V59"/>
    <mergeCell ref="V10:V14"/>
    <mergeCell ref="V15:V19"/>
    <mergeCell ref="V20:V24"/>
    <mergeCell ref="V25:V29"/>
    <mergeCell ref="V30:V34"/>
    <mergeCell ref="R50:R54"/>
    <mergeCell ref="S50:S54"/>
    <mergeCell ref="T50:T54"/>
    <mergeCell ref="U50:U54"/>
    <mergeCell ref="U55:U59"/>
    <mergeCell ref="T55:T59"/>
    <mergeCell ref="S55:S59"/>
    <mergeCell ref="R55:R59"/>
    <mergeCell ref="R40:R44"/>
    <mergeCell ref="S40:S44"/>
    <mergeCell ref="R35:R39"/>
    <mergeCell ref="S35:S39"/>
    <mergeCell ref="T35:T39"/>
    <mergeCell ref="U35:U39"/>
    <mergeCell ref="S30:S34"/>
    <mergeCell ref="T30:T34"/>
    <mergeCell ref="R6:T6"/>
    <mergeCell ref="R7:T7"/>
    <mergeCell ref="U5:V5"/>
    <mergeCell ref="U6:V6"/>
    <mergeCell ref="U7:V7"/>
    <mergeCell ref="E1:Q7"/>
    <mergeCell ref="A1:D7"/>
    <mergeCell ref="V35:V39"/>
    <mergeCell ref="V40:V44"/>
    <mergeCell ref="G40:G44"/>
    <mergeCell ref="H40:H44"/>
    <mergeCell ref="I40:I44"/>
    <mergeCell ref="J40:J44"/>
    <mergeCell ref="L40:L44"/>
    <mergeCell ref="A40:A44"/>
    <mergeCell ref="B40:B44"/>
    <mergeCell ref="C40:C44"/>
    <mergeCell ref="D40:D44"/>
    <mergeCell ref="E40:E44"/>
    <mergeCell ref="Q35:Q39"/>
    <mergeCell ref="U30:U34"/>
    <mergeCell ref="A35:A39"/>
    <mergeCell ref="B35:B39"/>
    <mergeCell ref="C35:C39"/>
  </mergeCells>
  <dataValidations count="8">
    <dataValidation type="list" allowBlank="1" showInputMessage="1" showErrorMessage="1" sqref="B60" xr:uid="{00000000-0002-0000-0200-000000000000}">
      <formula1>Tipo</formula1>
    </dataValidation>
    <dataValidation type="list" allowBlank="1" showInputMessage="1" showErrorMessage="1" sqref="D60" xr:uid="{00000000-0002-0000-0200-000001000000}">
      <formula1>Dependencia</formula1>
    </dataValidation>
    <dataValidation type="list" allowBlank="1" showInputMessage="1" showErrorMessage="1" sqref="H60" xr:uid="{00000000-0002-0000-0200-000002000000}">
      <formula1>tipo_riesgo</formula1>
    </dataValidation>
    <dataValidation type="list" allowBlank="1" showInputMessage="1" showErrorMessage="1" sqref="C60" xr:uid="{00000000-0002-0000-0200-000003000000}">
      <formula1>INDIRECT(B60)</formula1>
    </dataValidation>
    <dataValidation allowBlank="1" showInputMessage="1" showErrorMessage="1" promptTitle="Identificación de Controles" prompt="Remitase a la prestaña de identificación y valoración de controles" sqref="N15 N25 N30 N35 N40 N45 N50 N55 N10 N60:O60 N20" xr:uid="{00000000-0002-0000-0200-000004000000}"/>
    <dataValidation type="list" allowBlank="1" showInputMessage="1" showErrorMessage="1" sqref="K60 K35 K40 K45 K50 K55 K10:K30" xr:uid="{00000000-0002-0000-0200-000005000000}">
      <formula1>INDIRECT(H10)</formula1>
    </dataValidation>
    <dataValidation allowBlank="1" showErrorMessage="1" sqref="Q10:R10 Q15:R15 P60:R60 Q25:R25 Q30:R30 Q35:R35 Q40:R40 Q45:R45 Q50:R50 Q55:R55 Q20:R20 O10:P59" xr:uid="{00000000-0002-0000-0200-000006000000}"/>
    <dataValidation type="list" allowBlank="1" showInputMessage="1" showErrorMessage="1" sqref="H10:H59" xr:uid="{00000000-0002-0000-0200-000007000000}">
      <formula1>TIPOLOGIA_DE_RIESGOS</formula1>
    </dataValidation>
  </dataValidations>
  <pageMargins left="0.7" right="0.7" top="0.75" bottom="0.75" header="0.3" footer="0.3"/>
  <pageSetup paperSize="9" scale="11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F40A36B7-25FE-40F5-98A0-E4C0CF58FA82}">
            <xm:f>NOT(ISERROR(SEARCH("EXTREMA",M10)))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51" operator="containsText" id="{917ADA60-C6EA-4F6B-900E-A1D5547CA741}">
            <xm:f>NOT(ISERROR(SEARCH("ALTO",M10)))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52" operator="containsText" id="{A25B921C-3EA3-4641-83A2-ED63FED6D155}">
            <xm:f>NOT(ISERROR(SEARCH("MODERADO",M10)))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53" operator="containsText" id="{98750D7E-0E85-4A3F-AABF-6043EC4241B4}">
            <xm:f>NOT(ISERROR(SEARCH("BAJO",M10)))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M10 M15 U15 M25 U25 M30 U30</xm:sqref>
        </x14:conditionalFormatting>
        <x14:conditionalFormatting xmlns:xm="http://schemas.microsoft.com/office/excel/2006/main">
          <x14:cfRule type="containsText" priority="45" operator="containsText" id="{64C4A8A0-62FA-4E8B-8953-3DF2B544662F}">
            <xm:f>NOT(ISERROR(SEARCH("EXTREMA",U10)))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47" operator="containsText" id="{0DC40D6F-7DF9-4BCD-9D67-4ADBA6B4E442}">
            <xm:f>NOT(ISERROR(SEARCH("ALTO",U10)))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8" operator="containsText" id="{EC10C430-4352-4DDC-93DD-B949142AD40B}">
            <xm:f>NOT(ISERROR(SEARCH("MODERADO",U10)))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9" operator="containsText" id="{9E31E861-9C6E-46A4-87C8-9D5AB7FA8A28}">
            <xm:f>NOT(ISERROR(SEARCH("BAJO",U10)))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U10</xm:sqref>
        </x14:conditionalFormatting>
        <x14:conditionalFormatting xmlns:xm="http://schemas.microsoft.com/office/excel/2006/main">
          <x14:cfRule type="containsText" priority="41" operator="containsText" id="{F96C9432-B748-4463-857E-26655F75D1E2}">
            <xm:f>NOT(ISERROR(SEARCH("EXTREMA",M35)))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" operator="containsText" id="{BF1BA400-929C-4B92-B9C0-7EAFADB798DF}">
            <xm:f>NOT(ISERROR(SEARCH("ALTO",M35)))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3" operator="containsText" id="{33F99B30-89F6-44B6-8370-5F8B23489862}">
            <xm:f>NOT(ISERROR(SEARCH("MODERADO",M35)))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4" operator="containsText" id="{D273EEDA-90A1-4BB4-BB74-4BC4D04044DE}">
            <xm:f>NOT(ISERROR(SEARCH("BAJO",M35)))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containsText" priority="37" operator="containsText" id="{B4F9D8BC-8A04-49C1-B793-AE6309CC8A09}">
            <xm:f>NOT(ISERROR(SEARCH("EXTREMA",U35)))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8" operator="containsText" id="{1993BAE9-28B1-487F-A9D1-5742D8DD4088}">
            <xm:f>NOT(ISERROR(SEARCH("ALTO",U35)))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9" operator="containsText" id="{E980AE25-43B3-486B-A636-E2CD39178D0C}">
            <xm:f>NOT(ISERROR(SEARCH("MODERADO",U35)))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0" operator="containsText" id="{B7881C1E-C83D-4BD7-93FB-AE2FFB77430A}">
            <xm:f>NOT(ISERROR(SEARCH("BAJO",U35)))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U35</xm:sqref>
        </x14:conditionalFormatting>
        <x14:conditionalFormatting xmlns:xm="http://schemas.microsoft.com/office/excel/2006/main">
          <x14:cfRule type="containsText" priority="33" operator="containsText" id="{25CE4D52-A59B-41A5-BB5B-F3C8E058F8CA}">
            <xm:f>NOT(ISERROR(SEARCH("EXTREMA",M40)))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4" operator="containsText" id="{D280CF7A-B0E7-4BC9-B5AC-9FBC13D1E5A2}">
            <xm:f>NOT(ISERROR(SEARCH("ALTO",M40)))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5" operator="containsText" id="{B334F80A-0994-4234-BD85-4EFAC77A39FA}">
            <xm:f>NOT(ISERROR(SEARCH("MODERADO",M40)))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6" operator="containsText" id="{D6E78068-DCF6-480B-9465-91552C566240}">
            <xm:f>NOT(ISERROR(SEARCH("BAJO",M40)))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M40</xm:sqref>
        </x14:conditionalFormatting>
        <x14:conditionalFormatting xmlns:xm="http://schemas.microsoft.com/office/excel/2006/main">
          <x14:cfRule type="containsText" priority="29" operator="containsText" id="{2372652E-4953-438F-9CF4-297953A37F12}">
            <xm:f>NOT(ISERROR(SEARCH("EXTREMA",U40)))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0" operator="containsText" id="{D02AD5B3-6EC5-49E0-A4BF-745257707460}">
            <xm:f>NOT(ISERROR(SEARCH("ALTO",U40)))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1" operator="containsText" id="{995E31E1-60E0-4749-B33F-9C191A7C4B65}">
            <xm:f>NOT(ISERROR(SEARCH("MODERADO",U40)))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2" operator="containsText" id="{8CA3D0B9-24D9-4942-B3B3-281FE5F33C1A}">
            <xm:f>NOT(ISERROR(SEARCH("BAJO",U40)))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U40</xm:sqref>
        </x14:conditionalFormatting>
        <x14:conditionalFormatting xmlns:xm="http://schemas.microsoft.com/office/excel/2006/main">
          <x14:cfRule type="containsText" priority="25" operator="containsText" id="{00FF94A1-63DE-430A-8DB1-8668D93ABB10}">
            <xm:f>NOT(ISERROR(SEARCH("EXTREMA",M50)))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6" operator="containsText" id="{A46A3D0B-A367-401E-A39B-8DC2B3A55CD9}">
            <xm:f>NOT(ISERROR(SEARCH("ALTO",M50)))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27" operator="containsText" id="{D55D6ECB-7296-47E8-9C0C-4DE848DD1BED}">
            <xm:f>NOT(ISERROR(SEARCH("MODERADO",M50)))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8" operator="containsText" id="{AD6A8448-5F67-413A-9BCC-54628D0A29B3}">
            <xm:f>NOT(ISERROR(SEARCH("BAJO",M50)))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M50 M55 M60</xm:sqref>
        </x14:conditionalFormatting>
        <x14:conditionalFormatting xmlns:xm="http://schemas.microsoft.com/office/excel/2006/main">
          <x14:cfRule type="containsText" priority="21" operator="containsText" id="{B4E360CE-EFF6-426A-9BDC-0E29B17D942C}">
            <xm:f>NOT(ISERROR(SEARCH("EXTREMA",U50)))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2" operator="containsText" id="{944F530A-9671-4E34-88E1-281AB9ADC080}">
            <xm:f>NOT(ISERROR(SEARCH("ALTO",U50)))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23" operator="containsText" id="{BB86A710-6B33-41A0-8C08-512EADA3C77F}">
            <xm:f>NOT(ISERROR(SEARCH("MODERADO",U50)))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4" operator="containsText" id="{5A57A475-14B3-458A-B335-0053031E55E0}">
            <xm:f>NOT(ISERROR(SEARCH("BAJO",U50)))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U50 U55 U60</xm:sqref>
        </x14:conditionalFormatting>
        <x14:conditionalFormatting xmlns:xm="http://schemas.microsoft.com/office/excel/2006/main">
          <x14:cfRule type="containsText" priority="17" operator="containsText" id="{74A15230-79D7-4829-BBF1-1FEE7EA13BEC}">
            <xm:f>NOT(ISERROR(SEARCH("EXTREMA",M45)))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5B4129F8-A5DB-4CE9-8E01-A589C2165011}">
            <xm:f>NOT(ISERROR(SEARCH("ALTO",M45)))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19" operator="containsText" id="{9E24E903-4828-42BD-AB3B-C583B8F76AC6}">
            <xm:f>NOT(ISERROR(SEARCH("MODERADO",M45)))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0" operator="containsText" id="{62EB567A-7483-45BC-B778-583B8C4234FC}">
            <xm:f>NOT(ISERROR(SEARCH("BAJO",M45)))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M45</xm:sqref>
        </x14:conditionalFormatting>
        <x14:conditionalFormatting xmlns:xm="http://schemas.microsoft.com/office/excel/2006/main">
          <x14:cfRule type="containsText" priority="13" operator="containsText" id="{48F8E2E0-F6DD-4FBD-B324-E783C3D20592}">
            <xm:f>NOT(ISERROR(SEARCH("EXTREMA",U45)))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" operator="containsText" id="{9F8CF875-CA75-4165-8B4C-AE6434AC7591}">
            <xm:f>NOT(ISERROR(SEARCH("ALTO",U45)))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15" operator="containsText" id="{43B8C671-6B2C-4448-BB8D-7ADF24686DD6}">
            <xm:f>NOT(ISERROR(SEARCH("MODERADO",U45)))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16" operator="containsText" id="{20C5AC10-8F02-499F-86F5-A19E85AFE211}">
            <xm:f>NOT(ISERROR(SEARCH("BAJO",U45)))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U45</xm:sqref>
        </x14:conditionalFormatting>
        <x14:conditionalFormatting xmlns:xm="http://schemas.microsoft.com/office/excel/2006/main">
          <x14:cfRule type="containsText" priority="5" operator="containsText" id="{9A5C3A7E-48A6-46AF-8B5E-3D46B43D4015}">
            <xm:f>NOT(ISERROR(SEARCH("EXTREMA",U20)))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6" operator="containsText" id="{04A161CF-33A7-4CDC-9324-A14D6285B6A8}">
            <xm:f>NOT(ISERROR(SEARCH("ALTO",U20)))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7" operator="containsText" id="{37A08FF0-FF3E-4A1A-AFA6-96C7B776433B}">
            <xm:f>NOT(ISERROR(SEARCH("MODERADO",U20)))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8" operator="containsText" id="{2489B2E7-3343-43BD-A1B3-4604CFF1C3FE}">
            <xm:f>NOT(ISERROR(SEARCH("BAJO",U20)))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1" operator="containsText" id="{2B3167C8-B405-4DA9-AFEB-B2A1C2DDAF2E}">
            <xm:f>NOT(ISERROR(SEARCH("EXTREMA",M20)))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BAFA7244-794C-4901-9FCB-2A9C12D4A371}">
            <xm:f>NOT(ISERROR(SEARCH("ALTO",M20)))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AB1E410F-43A0-410B-AD82-17423564D71E}">
            <xm:f>NOT(ISERROR(SEARCH("MODERADO",M20)))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" operator="containsText" id="{5F55DAD8-5428-41F1-8E0F-2D1E10E831EF}">
            <xm:f>NOT(ISERROR(SEARCH("BAJO",M20)))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200-000008000000}">
          <x14:formula1>
            <xm:f>Hoja3!$C$2:$C$6</xm:f>
          </x14:formula1>
          <xm:sqref>I10 I15 I60 I25 I30 I35 I40 I45 I50 I55 I20</xm:sqref>
        </x14:dataValidation>
        <x14:dataValidation type="list" allowBlank="1" showInputMessage="1" showErrorMessage="1" promptTitle="Plan de Manejo" prompt="Ir a la hoja de plan Manejo para documentar el plan de acción" xr:uid="{00000000-0002-0000-0200-000009000000}">
          <x14:formula1>
            <xm:f>Hoja3!$E$2:$E$5</xm:f>
          </x14:formula1>
          <xm:sqref>V10:V59</xm:sqref>
        </x14:dataValidation>
        <x14:dataValidation type="list" allowBlank="1" showInputMessage="1" showErrorMessage="1" xr:uid="{00000000-0002-0000-0200-00000A000000}">
          <x14:formula1>
            <xm:f>Hoja1!$B$3:$B$6</xm:f>
          </x14:formula1>
          <xm:sqref>B10:B59</xm:sqref>
        </x14:dataValidation>
        <x14:dataValidation type="list" allowBlank="1" showInputMessage="1" showErrorMessage="1" xr:uid="{00000000-0002-0000-0200-00000B000000}">
          <x14:formula1>
            <xm:f>Hoja1!$F$3:$F$19</xm:f>
          </x14:formula1>
          <xm:sqref>C10:C59</xm:sqref>
        </x14:dataValidation>
        <x14:dataValidation type="list" allowBlank="1" showInputMessage="1" showErrorMessage="1" xr:uid="{00000000-0002-0000-0200-00000C000000}">
          <x14:formula1>
            <xm:f>Hoja1!$E$3:$E$19</xm:f>
          </x14:formula1>
          <xm:sqref>D10:D59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H97"/>
  <sheetViews>
    <sheetView workbookViewId="0">
      <selection activeCell="F27" sqref="F27"/>
    </sheetView>
  </sheetViews>
  <sheetFormatPr baseColWidth="10" defaultRowHeight="15" x14ac:dyDescent="0.25"/>
  <cols>
    <col min="1" max="1" width="13" bestFit="1" customWidth="1"/>
    <col min="2" max="2" width="16" customWidth="1"/>
    <col min="3" max="3" width="21.42578125" bestFit="1" customWidth="1"/>
    <col min="4" max="4" width="13" bestFit="1" customWidth="1"/>
    <col min="5" max="5" width="39.28515625" customWidth="1"/>
    <col min="6" max="6" width="57" bestFit="1" customWidth="1"/>
    <col min="7" max="7" width="54.140625" bestFit="1" customWidth="1"/>
  </cols>
  <sheetData>
    <row r="2" spans="2:8" x14ac:dyDescent="0.25">
      <c r="B2" t="s">
        <v>277</v>
      </c>
      <c r="C2" t="s">
        <v>276</v>
      </c>
      <c r="D2" t="s">
        <v>1</v>
      </c>
      <c r="E2" t="s">
        <v>245</v>
      </c>
      <c r="F2" t="s">
        <v>240</v>
      </c>
      <c r="G2" t="s">
        <v>304</v>
      </c>
    </row>
    <row r="3" spans="2:8" x14ac:dyDescent="0.25">
      <c r="B3" t="s">
        <v>8</v>
      </c>
      <c r="C3" t="s">
        <v>326</v>
      </c>
      <c r="D3" t="s">
        <v>9</v>
      </c>
      <c r="E3" t="s">
        <v>281</v>
      </c>
      <c r="F3" t="s">
        <v>247</v>
      </c>
      <c r="G3" t="s">
        <v>305</v>
      </c>
      <c r="H3">
        <v>15</v>
      </c>
    </row>
    <row r="4" spans="2:8" x14ac:dyDescent="0.25">
      <c r="B4" t="s">
        <v>246</v>
      </c>
      <c r="C4" t="s">
        <v>278</v>
      </c>
      <c r="D4" t="s">
        <v>12</v>
      </c>
      <c r="E4" s="3" t="s">
        <v>281</v>
      </c>
      <c r="F4" t="s">
        <v>249</v>
      </c>
      <c r="G4" t="s">
        <v>306</v>
      </c>
      <c r="H4">
        <v>0</v>
      </c>
    </row>
    <row r="5" spans="2:8" x14ac:dyDescent="0.25">
      <c r="B5" t="s">
        <v>79</v>
      </c>
      <c r="C5" t="s">
        <v>325</v>
      </c>
      <c r="D5" t="s">
        <v>15</v>
      </c>
      <c r="E5" t="s">
        <v>282</v>
      </c>
      <c r="F5" t="s">
        <v>248</v>
      </c>
    </row>
    <row r="6" spans="2:8" x14ac:dyDescent="0.25">
      <c r="B6" t="s">
        <v>80</v>
      </c>
      <c r="C6" t="s">
        <v>279</v>
      </c>
      <c r="D6" t="s">
        <v>280</v>
      </c>
      <c r="E6" t="s">
        <v>283</v>
      </c>
      <c r="F6" t="s">
        <v>250</v>
      </c>
      <c r="G6" t="s">
        <v>307</v>
      </c>
    </row>
    <row r="7" spans="2:8" x14ac:dyDescent="0.25">
      <c r="C7" t="s">
        <v>329</v>
      </c>
      <c r="D7" t="s">
        <v>21</v>
      </c>
      <c r="E7" t="s">
        <v>284</v>
      </c>
      <c r="F7" t="s">
        <v>285</v>
      </c>
      <c r="G7" s="3" t="s">
        <v>305</v>
      </c>
      <c r="H7" s="3">
        <v>15</v>
      </c>
    </row>
    <row r="8" spans="2:8" x14ac:dyDescent="0.25">
      <c r="C8" t="s">
        <v>17</v>
      </c>
      <c r="E8" s="3" t="s">
        <v>286</v>
      </c>
      <c r="F8" t="s">
        <v>251</v>
      </c>
      <c r="G8" s="3" t="s">
        <v>306</v>
      </c>
      <c r="H8" s="3">
        <v>0</v>
      </c>
    </row>
    <row r="9" spans="2:8" x14ac:dyDescent="0.25">
      <c r="C9" t="s">
        <v>327</v>
      </c>
      <c r="E9" t="s">
        <v>287</v>
      </c>
      <c r="F9" t="s">
        <v>288</v>
      </c>
    </row>
    <row r="10" spans="2:8" x14ac:dyDescent="0.25">
      <c r="C10" t="s">
        <v>328</v>
      </c>
      <c r="E10" t="s">
        <v>289</v>
      </c>
      <c r="F10" t="s">
        <v>290</v>
      </c>
      <c r="G10" t="s">
        <v>308</v>
      </c>
    </row>
    <row r="11" spans="2:8" x14ac:dyDescent="0.25">
      <c r="E11" t="s">
        <v>291</v>
      </c>
      <c r="F11" t="s">
        <v>252</v>
      </c>
      <c r="G11" t="s">
        <v>309</v>
      </c>
      <c r="H11" s="3">
        <v>15</v>
      </c>
    </row>
    <row r="12" spans="2:8" x14ac:dyDescent="0.25">
      <c r="E12" t="s">
        <v>292</v>
      </c>
      <c r="F12" t="s">
        <v>256</v>
      </c>
      <c r="G12" t="s">
        <v>310</v>
      </c>
      <c r="H12" s="3">
        <v>0</v>
      </c>
    </row>
    <row r="13" spans="2:8" x14ac:dyDescent="0.25">
      <c r="B13" t="s">
        <v>379</v>
      </c>
      <c r="E13" t="s">
        <v>293</v>
      </c>
      <c r="F13" t="s">
        <v>253</v>
      </c>
    </row>
    <row r="14" spans="2:8" x14ac:dyDescent="0.25">
      <c r="B14" s="3" t="s">
        <v>380</v>
      </c>
      <c r="E14" t="s">
        <v>294</v>
      </c>
      <c r="F14" t="s">
        <v>257</v>
      </c>
      <c r="G14" t="s">
        <v>311</v>
      </c>
    </row>
    <row r="15" spans="2:8" x14ac:dyDescent="0.25">
      <c r="B15" t="s">
        <v>313</v>
      </c>
      <c r="E15" t="s">
        <v>295</v>
      </c>
      <c r="F15" t="s">
        <v>296</v>
      </c>
      <c r="G15" t="s">
        <v>312</v>
      </c>
      <c r="H15">
        <v>15</v>
      </c>
    </row>
    <row r="16" spans="2:8" x14ac:dyDescent="0.25">
      <c r="E16" t="s">
        <v>297</v>
      </c>
      <c r="F16" t="s">
        <v>255</v>
      </c>
      <c r="G16" t="s">
        <v>314</v>
      </c>
      <c r="H16">
        <v>10</v>
      </c>
    </row>
    <row r="17" spans="2:8" x14ac:dyDescent="0.25">
      <c r="E17" t="s">
        <v>298</v>
      </c>
      <c r="F17" t="s">
        <v>254</v>
      </c>
      <c r="G17" t="s">
        <v>313</v>
      </c>
      <c r="H17">
        <v>0</v>
      </c>
    </row>
    <row r="18" spans="2:8" x14ac:dyDescent="0.25">
      <c r="E18" t="s">
        <v>300</v>
      </c>
      <c r="F18" t="s">
        <v>301</v>
      </c>
    </row>
    <row r="19" spans="2:8" x14ac:dyDescent="0.25">
      <c r="E19" t="s">
        <v>299</v>
      </c>
      <c r="F19" t="s">
        <v>302</v>
      </c>
      <c r="G19" t="s">
        <v>315</v>
      </c>
    </row>
    <row r="20" spans="2:8" x14ac:dyDescent="0.25">
      <c r="B20" t="s">
        <v>375</v>
      </c>
      <c r="G20" t="s">
        <v>317</v>
      </c>
      <c r="H20" s="3">
        <v>15</v>
      </c>
    </row>
    <row r="21" spans="2:8" x14ac:dyDescent="0.25">
      <c r="B21" t="s">
        <v>164</v>
      </c>
      <c r="G21" t="s">
        <v>316</v>
      </c>
      <c r="H21" s="3">
        <v>0</v>
      </c>
    </row>
    <row r="22" spans="2:8" x14ac:dyDescent="0.25">
      <c r="B22" t="s">
        <v>376</v>
      </c>
    </row>
    <row r="23" spans="2:8" x14ac:dyDescent="0.25">
      <c r="G23" t="s">
        <v>318</v>
      </c>
    </row>
    <row r="24" spans="2:8" x14ac:dyDescent="0.25">
      <c r="G24" t="s">
        <v>319</v>
      </c>
      <c r="H24" s="3">
        <v>15</v>
      </c>
    </row>
    <row r="25" spans="2:8" ht="15.75" customHeight="1" x14ac:dyDescent="0.25">
      <c r="B25" t="s">
        <v>377</v>
      </c>
      <c r="C25" t="s">
        <v>317</v>
      </c>
      <c r="E25" s="145"/>
      <c r="G25" t="s">
        <v>320</v>
      </c>
      <c r="H25" s="3">
        <v>0</v>
      </c>
    </row>
    <row r="26" spans="2:8" x14ac:dyDescent="0.25">
      <c r="B26" t="s">
        <v>378</v>
      </c>
      <c r="C26" t="s">
        <v>316</v>
      </c>
    </row>
    <row r="27" spans="2:8" x14ac:dyDescent="0.25">
      <c r="G27" t="s">
        <v>321</v>
      </c>
    </row>
    <row r="28" spans="2:8" x14ac:dyDescent="0.25">
      <c r="G28" t="s">
        <v>322</v>
      </c>
      <c r="H28">
        <v>10</v>
      </c>
    </row>
    <row r="29" spans="2:8" x14ac:dyDescent="0.25">
      <c r="G29" t="s">
        <v>323</v>
      </c>
      <c r="H29">
        <v>5</v>
      </c>
    </row>
    <row r="30" spans="2:8" x14ac:dyDescent="0.25">
      <c r="G30" t="s">
        <v>324</v>
      </c>
    </row>
    <row r="36" spans="2:3" ht="15.75" thickBot="1" x14ac:dyDescent="0.3"/>
    <row r="37" spans="2:3" ht="35.25" thickBot="1" x14ac:dyDescent="0.3">
      <c r="B37" s="160" t="s">
        <v>365</v>
      </c>
      <c r="C37" s="160" t="s">
        <v>366</v>
      </c>
    </row>
    <row r="38" spans="2:3" ht="36" thickTop="1" thickBot="1" x14ac:dyDescent="0.3">
      <c r="B38" s="158" t="s">
        <v>15</v>
      </c>
      <c r="C38" s="158" t="s">
        <v>367</v>
      </c>
    </row>
    <row r="39" spans="2:3" ht="35.25" thickBot="1" x14ac:dyDescent="0.3">
      <c r="B39" s="159" t="s">
        <v>368</v>
      </c>
      <c r="C39" s="159" t="s">
        <v>369</v>
      </c>
    </row>
    <row r="92" spans="1:8" x14ac:dyDescent="0.25">
      <c r="A92" s="3"/>
      <c r="B92" s="3"/>
      <c r="C92" s="3"/>
      <c r="D92" s="3"/>
      <c r="E92" s="3"/>
      <c r="F92" s="3"/>
      <c r="G92" s="3"/>
      <c r="H92" s="3"/>
    </row>
    <row r="93" spans="1:8" x14ac:dyDescent="0.25">
      <c r="A93" s="3"/>
      <c r="B93" s="3"/>
      <c r="C93" s="3"/>
      <c r="D93" s="3"/>
      <c r="E93" s="3"/>
      <c r="F93" s="3"/>
      <c r="G93" s="3"/>
      <c r="H93" s="3"/>
    </row>
    <row r="94" spans="1:8" x14ac:dyDescent="0.25">
      <c r="A94" s="3"/>
      <c r="B94" s="3"/>
      <c r="C94" s="3"/>
      <c r="D94" s="3"/>
      <c r="E94" s="3"/>
      <c r="F94" s="3"/>
      <c r="G94" s="3"/>
      <c r="H94" s="3"/>
    </row>
    <row r="95" spans="1:8" x14ac:dyDescent="0.25">
      <c r="A95" s="3"/>
      <c r="B95" s="3"/>
      <c r="C95" s="3"/>
      <c r="D95" s="3"/>
      <c r="E95" s="3"/>
      <c r="F95" s="3"/>
      <c r="G95" s="3"/>
      <c r="H95" s="3"/>
    </row>
    <row r="96" spans="1:8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F85"/>
  <sheetViews>
    <sheetView view="pageBreakPreview" topLeftCell="A8" zoomScale="140" zoomScaleNormal="100" zoomScaleSheetLayoutView="140" workbookViewId="0">
      <pane xSplit="3" ySplit="1" topLeftCell="Q9" activePane="bottomRight" state="frozen"/>
      <selection activeCell="A8" sqref="A8"/>
      <selection pane="topRight" activeCell="D8" sqref="D8"/>
      <selection pane="bottomLeft" activeCell="A9" sqref="A9"/>
      <selection pane="bottomRight" activeCell="X9" sqref="X9"/>
    </sheetView>
  </sheetViews>
  <sheetFormatPr baseColWidth="10" defaultRowHeight="15" x14ac:dyDescent="0.25"/>
  <cols>
    <col min="1" max="1" width="10.28515625" style="3" customWidth="1"/>
    <col min="2" max="2" width="21.28515625" style="3" customWidth="1"/>
    <col min="3" max="3" width="24.28515625" style="3" customWidth="1"/>
    <col min="4" max="4" width="8.85546875" style="3" customWidth="1"/>
    <col min="5" max="5" width="22" customWidth="1"/>
    <col min="6" max="6" width="25.5703125" style="3" customWidth="1"/>
    <col min="8" max="8" width="13.7109375" customWidth="1"/>
    <col min="9" max="9" width="12.5703125" customWidth="1"/>
    <col min="10" max="10" width="8.140625" style="8" hidden="1" customWidth="1"/>
    <col min="11" max="11" width="17.140625" customWidth="1"/>
    <col min="12" max="12" width="6.28515625" style="8" hidden="1" customWidth="1"/>
    <col min="13" max="13" width="21.42578125" customWidth="1"/>
    <col min="14" max="14" width="4.85546875" style="8" hidden="1" customWidth="1"/>
    <col min="15" max="15" width="25.7109375" style="3" customWidth="1"/>
    <col min="16" max="16" width="4.42578125" style="8" hidden="1" customWidth="1"/>
    <col min="17" max="17" width="24.42578125" customWidth="1"/>
    <col min="18" max="18" width="6.42578125" style="8" hidden="1" customWidth="1"/>
    <col min="19" max="19" width="22.42578125" style="62" customWidth="1"/>
    <col min="20" max="20" width="9" style="8" customWidth="1"/>
    <col min="21" max="21" width="17" customWidth="1"/>
    <col min="22" max="22" width="11" style="8" customWidth="1"/>
    <col min="23" max="23" width="13.85546875" style="8" customWidth="1"/>
    <col min="24" max="24" width="12.140625" style="107" customWidth="1"/>
    <col min="25" max="25" width="11.42578125" style="107"/>
    <col min="26" max="26" width="12.7109375" style="107" customWidth="1"/>
    <col min="28" max="28" width="20.7109375" customWidth="1"/>
    <col min="29" max="29" width="58.7109375" customWidth="1"/>
    <col min="30" max="30" width="55.5703125" customWidth="1"/>
    <col min="31" max="31" width="0.140625" customWidth="1"/>
    <col min="32" max="32" width="11.42578125" hidden="1" customWidth="1"/>
  </cols>
  <sheetData>
    <row r="1" spans="1:29" s="1" customFormat="1" ht="12" customHeight="1" x14ac:dyDescent="0.25">
      <c r="A1" s="481"/>
      <c r="B1" s="482"/>
      <c r="C1" s="407" t="s">
        <v>226</v>
      </c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374"/>
      <c r="X1" s="267" t="s">
        <v>202</v>
      </c>
      <c r="Y1" s="267"/>
      <c r="Z1" s="267"/>
    </row>
    <row r="2" spans="1:29" s="1" customFormat="1" ht="12" customHeight="1" x14ac:dyDescent="0.25">
      <c r="A2" s="481"/>
      <c r="B2" s="482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374"/>
      <c r="X2" s="267"/>
      <c r="Y2" s="267"/>
      <c r="Z2" s="267"/>
    </row>
    <row r="3" spans="1:29" s="1" customFormat="1" ht="12" customHeight="1" x14ac:dyDescent="0.25">
      <c r="A3" s="481"/>
      <c r="B3" s="482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374"/>
      <c r="X3" s="267"/>
      <c r="Y3" s="267"/>
      <c r="Z3" s="267"/>
    </row>
    <row r="4" spans="1:29" s="1" customFormat="1" ht="12" customHeight="1" x14ac:dyDescent="0.25">
      <c r="A4" s="481"/>
      <c r="B4" s="482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374"/>
      <c r="X4" s="267"/>
      <c r="Y4" s="267"/>
      <c r="Z4" s="267"/>
    </row>
    <row r="5" spans="1:29" s="1" customFormat="1" ht="15" customHeight="1" x14ac:dyDescent="0.25">
      <c r="A5" s="481"/>
      <c r="B5" s="482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374"/>
      <c r="X5" s="133" t="s">
        <v>232</v>
      </c>
      <c r="Y5" s="355" t="s">
        <v>233</v>
      </c>
      <c r="Z5" s="356"/>
    </row>
    <row r="6" spans="1:29" s="1" customFormat="1" ht="15" customHeight="1" x14ac:dyDescent="0.25">
      <c r="A6" s="481"/>
      <c r="B6" s="482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374"/>
      <c r="X6" s="133" t="s">
        <v>234</v>
      </c>
      <c r="Y6" s="355">
        <v>2</v>
      </c>
      <c r="Z6" s="356"/>
    </row>
    <row r="7" spans="1:29" s="1" customFormat="1" ht="18" customHeight="1" x14ac:dyDescent="0.25">
      <c r="A7" s="483"/>
      <c r="B7" s="484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7"/>
      <c r="X7" s="134" t="s">
        <v>235</v>
      </c>
      <c r="Y7" s="355">
        <v>43783</v>
      </c>
      <c r="Z7" s="356"/>
    </row>
    <row r="8" spans="1:29" ht="109.5" thickBot="1" x14ac:dyDescent="0.3">
      <c r="A8" s="175" t="s">
        <v>208</v>
      </c>
      <c r="B8" s="175" t="s">
        <v>176</v>
      </c>
      <c r="C8" s="175" t="s">
        <v>192</v>
      </c>
      <c r="D8" s="176" t="s">
        <v>209</v>
      </c>
      <c r="E8" s="176" t="s">
        <v>142</v>
      </c>
      <c r="F8" s="176" t="s">
        <v>303</v>
      </c>
      <c r="G8" s="176" t="s">
        <v>210</v>
      </c>
      <c r="H8" s="176" t="s">
        <v>211</v>
      </c>
      <c r="I8" s="176" t="s">
        <v>304</v>
      </c>
      <c r="J8" s="177" t="s">
        <v>67</v>
      </c>
      <c r="K8" s="176" t="s">
        <v>307</v>
      </c>
      <c r="L8" s="177" t="s">
        <v>67</v>
      </c>
      <c r="M8" s="176" t="s">
        <v>308</v>
      </c>
      <c r="N8" s="177" t="s">
        <v>67</v>
      </c>
      <c r="O8" s="178" t="s">
        <v>381</v>
      </c>
      <c r="P8" s="177" t="s">
        <v>67</v>
      </c>
      <c r="Q8" s="176" t="s">
        <v>315</v>
      </c>
      <c r="R8" s="177" t="s">
        <v>67</v>
      </c>
      <c r="S8" s="176" t="s">
        <v>318</v>
      </c>
      <c r="T8" s="177" t="s">
        <v>67</v>
      </c>
      <c r="U8" s="176" t="s">
        <v>321</v>
      </c>
      <c r="V8" s="177" t="s">
        <v>67</v>
      </c>
      <c r="W8" s="177" t="s">
        <v>212</v>
      </c>
      <c r="X8" s="177" t="s">
        <v>364</v>
      </c>
      <c r="Y8" s="177" t="s">
        <v>370</v>
      </c>
      <c r="Z8" s="177" t="s">
        <v>382</v>
      </c>
    </row>
    <row r="9" spans="1:29" ht="120.75" customHeight="1" thickBot="1" x14ac:dyDescent="0.3">
      <c r="A9" s="478" t="s">
        <v>72</v>
      </c>
      <c r="B9" s="488" t="str">
        <f>'2.Identificacion_Riesgos'!E10</f>
        <v>Presentar para consideración del Comité LEP proyectos que no cumplan con los requisitos establecidos</v>
      </c>
      <c r="C9" s="83" t="str">
        <f>'2.Identificacion_Riesgos'!F10</f>
        <v>Desconocimiento de la modificación  de la normatividad que reglamenta la Ley 1493 de 2011,  por parte del equipo asignado para la verificación técnica, jurídica y financiera de los proyectos</v>
      </c>
      <c r="D9" s="12" t="s">
        <v>147</v>
      </c>
      <c r="E9" s="20" t="s">
        <v>447</v>
      </c>
      <c r="F9" s="201" t="s">
        <v>448</v>
      </c>
      <c r="G9" s="12" t="s">
        <v>54</v>
      </c>
      <c r="H9" s="12" t="s">
        <v>56</v>
      </c>
      <c r="I9" s="12" t="s">
        <v>305</v>
      </c>
      <c r="J9" s="182">
        <f t="shared" ref="J9:J10" si="0">IF(I9="Asignado",15,0)</f>
        <v>15</v>
      </c>
      <c r="K9" s="12" t="s">
        <v>377</v>
      </c>
      <c r="L9" s="182">
        <f>IF(K9="Adecuado",15,0)</f>
        <v>15</v>
      </c>
      <c r="M9" s="79" t="s">
        <v>309</v>
      </c>
      <c r="N9" s="182">
        <f>IF(M9="Oportuna",15,0)</f>
        <v>15</v>
      </c>
      <c r="O9" s="12" t="s">
        <v>379</v>
      </c>
      <c r="P9" s="182">
        <f t="shared" ref="P9:P10" si="1">IF(O9="Preventivo",15,0)</f>
        <v>15</v>
      </c>
      <c r="Q9" s="12" t="s">
        <v>317</v>
      </c>
      <c r="R9" s="182">
        <f t="shared" ref="R9:R10" si="2">IF(Q9="Confiable",15,0)</f>
        <v>15</v>
      </c>
      <c r="S9" s="79" t="s">
        <v>319</v>
      </c>
      <c r="T9" s="182">
        <f t="shared" ref="T9:T10" si="3">IF(S9="Se investigan y resuelven oportunamente",15,0)</f>
        <v>15</v>
      </c>
      <c r="U9" s="12" t="s">
        <v>322</v>
      </c>
      <c r="V9" s="182">
        <f t="shared" ref="V9" si="4">IF(U9="Completa",10,IF(U9="Incompleta ",5,IF(U9="No existente",0,0)))</f>
        <v>10</v>
      </c>
      <c r="W9" s="182">
        <f>SUM(J9,L9,N9,P9,R9,T9,V9)</f>
        <v>100</v>
      </c>
      <c r="X9" s="164" t="str">
        <f>IF(W9&lt;=85,"DÉBIL",IF(AND(W9&gt;85,W9&lt;=95),"MODERADO",IF(W9&gt;96,"FUERTE","X")))</f>
        <v>FUERTE</v>
      </c>
      <c r="Y9" s="164" t="s">
        <v>375</v>
      </c>
      <c r="Z9" s="165" t="str">
        <f>IF(AND(X9="FUERTE",Y9="FUERTE"),"FUERTE",IF(AND(X9="FUERTE",Y9="MODERADO"),"MODERADO",IF(AND(X9="FUERTE",Y9="DÉBIL"),"DÉBIL",IF(AND(X9="MODERADO",Y9="FUERTE"),"MODERADO",IF(AND(X9="MODERADO",Y9="MODERADO"),"MODERADO",IF(AND(X9="MODERADO",Y9="DÉBIL"),"DÉBIL",IF(AND(X9="DÉBIL",Y9="FUERTE"),"DÉBIL",IF(AND(X9="DÉBIL",Y9="MODERADO"),"DÉBIL",IF(AND(X9="DÉBIL",Y9="DÉBIL"),"DÉBIL","XX")))))))))</f>
        <v>FUERTE</v>
      </c>
      <c r="AB9" s="161" t="s">
        <v>371</v>
      </c>
      <c r="AC9" s="161" t="s">
        <v>372</v>
      </c>
    </row>
    <row r="10" spans="1:29" ht="120.75" customHeight="1" thickTop="1" thickBot="1" x14ac:dyDescent="0.3">
      <c r="A10" s="479"/>
      <c r="B10" s="489"/>
      <c r="C10" s="82" t="str">
        <f>'2.Identificacion_Riesgos'!F11</f>
        <v>Que por accion u omisión se habilite un proyecto con recursos LEP para beneficio propio o de un tercero</v>
      </c>
      <c r="D10" s="13" t="s">
        <v>148</v>
      </c>
      <c r="E10" s="21" t="s">
        <v>437</v>
      </c>
      <c r="F10" s="202" t="s">
        <v>442</v>
      </c>
      <c r="G10" s="13" t="s">
        <v>54</v>
      </c>
      <c r="H10" s="13" t="s">
        <v>56</v>
      </c>
      <c r="I10" s="13" t="s">
        <v>305</v>
      </c>
      <c r="J10" s="183">
        <f t="shared" si="0"/>
        <v>15</v>
      </c>
      <c r="K10" s="13" t="s">
        <v>377</v>
      </c>
      <c r="L10" s="183">
        <f t="shared" ref="L10" si="5">IF(K10="Adecuado",15,0)</f>
        <v>15</v>
      </c>
      <c r="M10" s="15" t="s">
        <v>309</v>
      </c>
      <c r="N10" s="183">
        <f t="shared" ref="N10" si="6">IF(M10="Oportuna",15,0)</f>
        <v>15</v>
      </c>
      <c r="O10" s="13" t="s">
        <v>379</v>
      </c>
      <c r="P10" s="183">
        <f t="shared" si="1"/>
        <v>15</v>
      </c>
      <c r="Q10" s="13" t="s">
        <v>317</v>
      </c>
      <c r="R10" s="183">
        <f t="shared" si="2"/>
        <v>15</v>
      </c>
      <c r="S10" s="15" t="s">
        <v>319</v>
      </c>
      <c r="T10" s="183">
        <f t="shared" si="3"/>
        <v>15</v>
      </c>
      <c r="U10" s="13" t="s">
        <v>322</v>
      </c>
      <c r="V10" s="183">
        <f>IF(U10="Completa",10,IF(U10="Incompleta ",5,IF(U10="No existente",0,0)))</f>
        <v>10</v>
      </c>
      <c r="W10" s="183">
        <f t="shared" ref="W10" si="7">SUM(J10,L10,N10,P10,R10,T10,V10)</f>
        <v>100</v>
      </c>
      <c r="X10" s="139" t="str">
        <f t="shared" ref="X10:X21" si="8">IF(W10&lt;=85,"DÉBIL",IF(AND(W10&gt;85,W10&lt;=95),"MODERADO",IF(W10&gt;96,"FUERTE","X")))</f>
        <v>FUERTE</v>
      </c>
      <c r="Y10" s="139" t="s">
        <v>375</v>
      </c>
      <c r="Z10" s="166" t="str">
        <f t="shared" ref="Z10:Z13" si="9">IF(AND(X10="FUERTE",Y10="FUERTE"),"FUERTE",IF(AND(X10="FUERTE",Y10="MODERADO"),"MODERADO",IF(AND(X10="FUERTE",Y10="DÉBIL"),"DÉBIL",IF(AND(X10="MODERADO",Y10="FUERTE"),"MODERADO",IF(AND(X10="MODERADO",Y10="MODERADO"),"MODERADO",IF(AND(X10="MODERADO",Y10="DÉBIL"),"DÉBIL",IF(AND(X10="DÉBIL",Y10="FUERTE"),"DÉBIL",IF(AND(X10="DÉBIL",Y10="MODERADO"),"DÉBIL",IF(AND(X10="DÉBIL",Y10="DÉBIL"),"DÉBIL","XX")))))))))</f>
        <v>FUERTE</v>
      </c>
      <c r="AB10" s="162" t="s">
        <v>365</v>
      </c>
      <c r="AC10" s="169" t="s">
        <v>373</v>
      </c>
    </row>
    <row r="11" spans="1:29" ht="18" hidden="1" customHeight="1" thickBot="1" x14ac:dyDescent="0.3">
      <c r="A11" s="479"/>
      <c r="B11" s="489"/>
      <c r="C11" s="82"/>
      <c r="D11" s="13"/>
      <c r="E11" s="22"/>
      <c r="F11" s="22"/>
      <c r="G11" s="13"/>
      <c r="H11" s="13"/>
      <c r="I11" s="13"/>
      <c r="J11" s="183"/>
      <c r="K11" s="13"/>
      <c r="L11" s="183"/>
      <c r="M11" s="15"/>
      <c r="N11" s="183"/>
      <c r="O11" s="13"/>
      <c r="P11" s="183"/>
      <c r="Q11" s="13"/>
      <c r="R11" s="183"/>
      <c r="S11" s="15"/>
      <c r="T11" s="183"/>
      <c r="U11" s="13"/>
      <c r="V11" s="183"/>
      <c r="W11" s="183"/>
      <c r="X11" s="139"/>
      <c r="Y11" s="139"/>
      <c r="Z11" s="166"/>
      <c r="AB11" s="163" t="s">
        <v>368</v>
      </c>
      <c r="AC11" s="170" t="s">
        <v>374</v>
      </c>
    </row>
    <row r="12" spans="1:29" s="3" customFormat="1" ht="75.75" hidden="1" customHeight="1" thickBot="1" x14ac:dyDescent="0.3">
      <c r="A12" s="479"/>
      <c r="B12" s="174"/>
      <c r="C12" s="82"/>
      <c r="D12" s="16"/>
      <c r="E12" s="16"/>
      <c r="F12" s="16"/>
      <c r="G12" s="6" t="s">
        <v>56</v>
      </c>
      <c r="H12" s="6" t="s">
        <v>54</v>
      </c>
      <c r="I12" s="6"/>
      <c r="J12" s="6"/>
      <c r="K12" s="17"/>
      <c r="L12" s="6"/>
      <c r="M12" s="80"/>
      <c r="N12" s="6"/>
      <c r="O12" s="16"/>
      <c r="P12" s="6"/>
      <c r="Q12" s="17"/>
      <c r="R12" s="6"/>
      <c r="S12" s="171"/>
      <c r="T12" s="6" t="s">
        <v>1</v>
      </c>
      <c r="U12" s="6">
        <f>IF(G13&gt;0,1,0)</f>
        <v>1</v>
      </c>
      <c r="V12" s="6">
        <f>ROUNDDOWN(W12,0)</f>
        <v>100</v>
      </c>
      <c r="W12" s="6">
        <f>AVERAGEIF(G9:G11,"SI",W9:W11)</f>
        <v>100</v>
      </c>
      <c r="X12" s="139" t="str">
        <f t="shared" si="8"/>
        <v>FUERTE</v>
      </c>
      <c r="Y12" s="139" t="s">
        <v>375</v>
      </c>
      <c r="Z12" s="166" t="str">
        <f t="shared" si="9"/>
        <v>FUERTE</v>
      </c>
    </row>
    <row r="13" spans="1:29" ht="28.5" hidden="1" thickBot="1" x14ac:dyDescent="0.3">
      <c r="A13" s="480"/>
      <c r="B13" s="184"/>
      <c r="C13" s="185"/>
      <c r="D13" s="186">
        <f>COUNTA(D9:D11)</f>
        <v>2</v>
      </c>
      <c r="E13" s="186"/>
      <c r="F13" s="186"/>
      <c r="G13" s="187">
        <f>COUNTIF(G9:G11,"SI")</f>
        <v>2</v>
      </c>
      <c r="H13" s="187">
        <f>COUNTIF(H9:H11,"SI")</f>
        <v>0</v>
      </c>
      <c r="I13" s="187"/>
      <c r="J13" s="187"/>
      <c r="K13" s="188"/>
      <c r="L13" s="187"/>
      <c r="M13" s="189"/>
      <c r="N13" s="187"/>
      <c r="O13" s="186"/>
      <c r="P13" s="187"/>
      <c r="Q13" s="188"/>
      <c r="R13" s="187"/>
      <c r="S13" s="190"/>
      <c r="T13" s="187" t="s">
        <v>27</v>
      </c>
      <c r="U13" s="187">
        <f>IF(H13&gt;0,1,0)</f>
        <v>0</v>
      </c>
      <c r="V13" s="187" t="e">
        <f>ROUNDDOWN(W13,0)</f>
        <v>#DIV/0!</v>
      </c>
      <c r="W13" s="187" t="e">
        <f>AVERAGEIF(H9:H11,"SI",W9:W11)</f>
        <v>#DIV/0!</v>
      </c>
      <c r="X13" s="191" t="e">
        <f t="shared" si="8"/>
        <v>#DIV/0!</v>
      </c>
      <c r="Y13" s="191" t="s">
        <v>164</v>
      </c>
      <c r="Z13" s="192" t="e">
        <f t="shared" si="9"/>
        <v>#DIV/0!</v>
      </c>
    </row>
    <row r="14" spans="1:29" ht="114" customHeight="1" x14ac:dyDescent="0.25">
      <c r="A14" s="478" t="s">
        <v>145</v>
      </c>
      <c r="B14" s="485" t="str">
        <f>'2.Identificacion_Riesgos'!E15</f>
        <v>Trámite extemporáneo de la solicitud presentada a la Subdirección de Infraestructura y Patrimonio Cultural - SIPC</v>
      </c>
      <c r="C14" s="83" t="str">
        <f>'2.Identificacion_Riesgos'!F15</f>
        <v>1- Por desconocimiento de quien recibe la petición para reasignar a la SIPC</v>
      </c>
      <c r="D14" s="12" t="s">
        <v>147</v>
      </c>
      <c r="E14" s="20" t="s">
        <v>392</v>
      </c>
      <c r="F14" s="201" t="s">
        <v>393</v>
      </c>
      <c r="G14" s="12" t="s">
        <v>54</v>
      </c>
      <c r="H14" s="12" t="s">
        <v>56</v>
      </c>
      <c r="I14" s="12" t="s">
        <v>305</v>
      </c>
      <c r="J14" s="182">
        <f>IF(I14="Asignado",15,0)</f>
        <v>15</v>
      </c>
      <c r="K14" s="12" t="s">
        <v>377</v>
      </c>
      <c r="L14" s="182">
        <f>IF(K14="Adecuado",15,0)</f>
        <v>15</v>
      </c>
      <c r="M14" s="79" t="s">
        <v>309</v>
      </c>
      <c r="N14" s="182">
        <f>IF(M14="Oportuna",15,0)</f>
        <v>15</v>
      </c>
      <c r="O14" s="12" t="s">
        <v>379</v>
      </c>
      <c r="P14" s="182">
        <f t="shared" ref="P14:P16" si="10">IF(O14="Preventivo",15,0)</f>
        <v>15</v>
      </c>
      <c r="Q14" s="12" t="s">
        <v>317</v>
      </c>
      <c r="R14" s="182">
        <f t="shared" ref="R14:R16" si="11">IF(Q14="Confiable",15,0)</f>
        <v>15</v>
      </c>
      <c r="S14" s="79" t="s">
        <v>319</v>
      </c>
      <c r="T14" s="182">
        <f t="shared" ref="T14:T16" si="12">IF(S14="Se investigan y resuelven oportunamente",15,0)</f>
        <v>15</v>
      </c>
      <c r="U14" s="12" t="s">
        <v>322</v>
      </c>
      <c r="V14" s="182">
        <f t="shared" ref="V14:V16" si="13">IF(U14="Completa",10,IF(U14="Incompleta ",5,IF(U14="No existente",0,0)))</f>
        <v>10</v>
      </c>
      <c r="W14" s="182">
        <f>SUM(J14,L14,N14,P14,R14,T14,V14)</f>
        <v>100</v>
      </c>
      <c r="X14" s="164" t="str">
        <f t="shared" si="8"/>
        <v>FUERTE</v>
      </c>
      <c r="Y14" s="164" t="s">
        <v>375</v>
      </c>
      <c r="Z14" s="166" t="str">
        <f>IF(AND(X14="FUERTE",Y14="FUERTE"),"FUERTE",IF(AND(X14="FUERTE",Y14="MODERADO"),"MODERADO",IF(AND(X14="FUERTE",Y14="DÉBIL"),"DÉBIL",IF(AND(X14="MODERADO",Y14="FUERTE"),"MODERADO",IF(AND(X14="MODERADO",Y14="MODERADO"),"MODERADO",IF(AND(X14="MODERADO",Y14="DÉBIL"),"DÉBIL",IF(AND(X14="DÉBIL",Y14="FUERTE"),"DÉBIL",IF(AND(X14="DÉBIL",Y14="MODERADO"),"DÉBIL",IF(AND(X14="DÉBIL",Y14="DÉBIL"),"DÉBIL","XX")))))))))</f>
        <v>FUERTE</v>
      </c>
    </row>
    <row r="15" spans="1:29" ht="45" x14ac:dyDescent="0.25">
      <c r="A15" s="479"/>
      <c r="B15" s="486"/>
      <c r="C15" s="82" t="str">
        <f>'2.Identificacion_Riesgos'!F16</f>
        <v>2- Que llegue a la dependencia incorrecta</v>
      </c>
      <c r="D15" s="13" t="s">
        <v>148</v>
      </c>
      <c r="E15" s="21" t="s">
        <v>394</v>
      </c>
      <c r="F15" s="21" t="s">
        <v>395</v>
      </c>
      <c r="G15" s="13" t="s">
        <v>54</v>
      </c>
      <c r="H15" s="13" t="s">
        <v>56</v>
      </c>
      <c r="I15" s="13" t="s">
        <v>305</v>
      </c>
      <c r="J15" s="183">
        <f>IF(I15="Asignado",15,0)</f>
        <v>15</v>
      </c>
      <c r="K15" s="13" t="s">
        <v>377</v>
      </c>
      <c r="L15" s="183">
        <f t="shared" ref="L15:L16" si="14">IF(K15="Adecuado",15,0)</f>
        <v>15</v>
      </c>
      <c r="M15" s="15" t="s">
        <v>309</v>
      </c>
      <c r="N15" s="183">
        <f t="shared" ref="N15:N16" si="15">IF(M15="Oportuna",15,0)</f>
        <v>15</v>
      </c>
      <c r="O15" s="13" t="s">
        <v>379</v>
      </c>
      <c r="P15" s="183">
        <f t="shared" si="10"/>
        <v>15</v>
      </c>
      <c r="Q15" s="13" t="s">
        <v>317</v>
      </c>
      <c r="R15" s="183">
        <f t="shared" si="11"/>
        <v>15</v>
      </c>
      <c r="S15" s="15" t="s">
        <v>319</v>
      </c>
      <c r="T15" s="183">
        <f t="shared" si="12"/>
        <v>15</v>
      </c>
      <c r="U15" s="13" t="s">
        <v>322</v>
      </c>
      <c r="V15" s="183">
        <f t="shared" si="13"/>
        <v>10</v>
      </c>
      <c r="W15" s="183">
        <f t="shared" ref="W15:W16" si="16">SUM(J15,L15,N15,P15,R15,T15,V15)</f>
        <v>100</v>
      </c>
      <c r="X15" s="139" t="str">
        <f t="shared" si="8"/>
        <v>FUERTE</v>
      </c>
      <c r="Y15" s="139" t="s">
        <v>375</v>
      </c>
      <c r="Z15" s="166" t="str">
        <f>IF(AND(X15="FUERTE",Y15="FUERTE"),"FUERTE",IF(AND(X15="FUERTE",Y15="MODERADO"),"MODERADO",IF(AND(X15="FUERTE",Y15="DÉBIL"),"DÉBIL",IF(AND(X15="MODERADO",Y15="FUERTE"),"MODERADO",IF(AND(X15="MODERADO",Y15="MODERADO"),"MODERADO",IF(AND(X15="MODERADO",Y15="DÉBIL"),"DÉBIL",IF(AND(X15="DÉBIL",Y15="FUERTE"),"DÉBIL",IF(AND(X15="DÉBIL",Y15="MODERADO"),"DÉBIL",IF(AND(X15="DÉBIL",Y15="DÉBIL"),"DÉBIL","XX")))))))))</f>
        <v>FUERTE</v>
      </c>
    </row>
    <row r="16" spans="1:29" ht="79.5" customHeight="1" x14ac:dyDescent="0.25">
      <c r="A16" s="479"/>
      <c r="B16" s="486"/>
      <c r="C16" s="199" t="str">
        <f>'2.Identificacion_Riesgos'!F17</f>
        <v xml:space="preserve">Por falta de claridad en la petición </v>
      </c>
      <c r="D16" s="13" t="s">
        <v>332</v>
      </c>
      <c r="E16" s="21" t="s">
        <v>396</v>
      </c>
      <c r="F16" s="21" t="s">
        <v>397</v>
      </c>
      <c r="G16" s="13" t="s">
        <v>54</v>
      </c>
      <c r="H16" s="13" t="s">
        <v>56</v>
      </c>
      <c r="I16" s="13" t="s">
        <v>305</v>
      </c>
      <c r="J16" s="183">
        <f>IF(I16="Asignado",15,0)</f>
        <v>15</v>
      </c>
      <c r="K16" s="13" t="s">
        <v>377</v>
      </c>
      <c r="L16" s="183">
        <f t="shared" si="14"/>
        <v>15</v>
      </c>
      <c r="M16" s="15" t="s">
        <v>309</v>
      </c>
      <c r="N16" s="183">
        <f t="shared" si="15"/>
        <v>15</v>
      </c>
      <c r="O16" s="13" t="s">
        <v>380</v>
      </c>
      <c r="P16" s="183">
        <f t="shared" si="10"/>
        <v>0</v>
      </c>
      <c r="Q16" s="13" t="s">
        <v>317</v>
      </c>
      <c r="R16" s="183">
        <f t="shared" si="11"/>
        <v>15</v>
      </c>
      <c r="S16" s="15" t="s">
        <v>319</v>
      </c>
      <c r="T16" s="183">
        <f t="shared" si="12"/>
        <v>15</v>
      </c>
      <c r="U16" s="13" t="s">
        <v>322</v>
      </c>
      <c r="V16" s="183">
        <f t="shared" si="13"/>
        <v>10</v>
      </c>
      <c r="W16" s="183">
        <f t="shared" si="16"/>
        <v>85</v>
      </c>
      <c r="X16" s="139" t="str">
        <f>IF(W16&lt;=85,"DÉBIL",IF(AND(W16&gt;85,W16&lt;=95),"MODERADO",IF(W16&gt;96,"FUERTE","X")))</f>
        <v>DÉBIL</v>
      </c>
      <c r="Y16" s="139" t="s">
        <v>376</v>
      </c>
      <c r="Z16" s="166" t="str">
        <f>IF(AND(X16="FUERTE",Y16="FUERTE"),"FUERTE",IF(AND(X16="FUERTE",Y16="MODERADO"),"MODERADO",IF(AND(X16="FUERTE",Y16="DÉBIL"),"DÉBIL",IF(AND(X16="MODERADO",Y16="FUERTE"),"MODERADO",IF(AND(X16="MODERADO",Y16="MODERADO"),"MODERADO",IF(AND(X16="MODERADO",Y16="DÉBIL"),"DÉBIL",IF(AND(X16="DÉBIL",Y16="FUERTE"),"DÉBIL",IF(AND(X16="DÉBIL",Y16="MODERADO"),"DÉBIL",IF(AND(X16="DÉBIL",Y16="DÉBIL"),"DÉBIL","XX")))))))))</f>
        <v>DÉBIL</v>
      </c>
    </row>
    <row r="17" spans="1:26" hidden="1" x14ac:dyDescent="0.25">
      <c r="A17" s="479"/>
      <c r="B17" s="486"/>
      <c r="C17" s="82"/>
      <c r="D17" s="13"/>
      <c r="E17" s="22"/>
      <c r="F17" s="22"/>
      <c r="G17" s="13"/>
      <c r="H17" s="13"/>
      <c r="I17" s="13"/>
      <c r="J17" s="183">
        <f>IF(I17="Asignado",15,0)</f>
        <v>0</v>
      </c>
      <c r="K17" s="13"/>
      <c r="L17" s="183"/>
      <c r="M17" s="15"/>
      <c r="N17" s="183"/>
      <c r="O17" s="13"/>
      <c r="P17" s="183"/>
      <c r="Q17" s="13"/>
      <c r="R17" s="183"/>
      <c r="S17" s="15"/>
      <c r="T17" s="183"/>
      <c r="U17" s="13"/>
      <c r="V17" s="183"/>
      <c r="W17" s="183"/>
      <c r="X17" s="139"/>
      <c r="Y17" s="139"/>
      <c r="Z17" s="166"/>
    </row>
    <row r="18" spans="1:26" ht="57.75" hidden="1" customHeight="1" x14ac:dyDescent="0.25">
      <c r="A18" s="479"/>
      <c r="B18" s="486"/>
      <c r="C18" s="82"/>
      <c r="D18" s="13"/>
      <c r="E18" s="22"/>
      <c r="F18" s="22"/>
      <c r="G18" s="13"/>
      <c r="H18" s="13"/>
      <c r="I18" s="13"/>
      <c r="J18" s="183">
        <f>IF(I18="Asignado",15,0)</f>
        <v>0</v>
      </c>
      <c r="K18" s="13"/>
      <c r="L18" s="183"/>
      <c r="M18" s="15"/>
      <c r="N18" s="183"/>
      <c r="O18" s="13"/>
      <c r="P18" s="183"/>
      <c r="Q18" s="13"/>
      <c r="R18" s="183"/>
      <c r="S18" s="15"/>
      <c r="T18" s="183"/>
      <c r="U18" s="13"/>
      <c r="V18" s="183"/>
      <c r="W18" s="183"/>
      <c r="X18" s="139"/>
      <c r="Y18" s="139"/>
      <c r="Z18" s="166"/>
    </row>
    <row r="19" spans="1:26" s="3" customFormat="1" ht="36" hidden="1" customHeight="1" thickBot="1" x14ac:dyDescent="0.3">
      <c r="A19" s="479"/>
      <c r="B19" s="486"/>
      <c r="C19" s="82"/>
      <c r="D19" s="13"/>
      <c r="E19" s="22"/>
      <c r="F19" s="22"/>
      <c r="G19" s="13"/>
      <c r="H19" s="13"/>
      <c r="I19" s="13"/>
      <c r="J19" s="183"/>
      <c r="K19" s="13"/>
      <c r="L19" s="183"/>
      <c r="M19" s="15"/>
      <c r="N19" s="183"/>
      <c r="O19" s="13"/>
      <c r="P19" s="183"/>
      <c r="Q19" s="13"/>
      <c r="R19" s="183"/>
      <c r="S19" s="15"/>
      <c r="T19" s="183"/>
      <c r="U19" s="13"/>
      <c r="V19" s="183"/>
      <c r="W19" s="183"/>
      <c r="X19" s="139"/>
      <c r="Y19" s="139"/>
      <c r="Z19" s="166"/>
    </row>
    <row r="20" spans="1:26" ht="21.75" hidden="1" customHeight="1" x14ac:dyDescent="0.25">
      <c r="A20" s="479"/>
      <c r="B20" s="174"/>
      <c r="C20" s="82"/>
      <c r="D20" s="11"/>
      <c r="E20" s="11"/>
      <c r="F20" s="11"/>
      <c r="G20" s="7"/>
      <c r="H20" s="7"/>
      <c r="I20" s="7"/>
      <c r="J20" s="6"/>
      <c r="K20" s="4"/>
      <c r="L20" s="9"/>
      <c r="M20" s="81"/>
      <c r="N20" s="9"/>
      <c r="O20" s="11"/>
      <c r="P20" s="6"/>
      <c r="Q20" s="4"/>
      <c r="R20" s="9"/>
      <c r="S20" s="173"/>
      <c r="T20" s="9" t="s">
        <v>1</v>
      </c>
      <c r="U20" s="6">
        <f>IF(G21&gt;0,1,0)</f>
        <v>1</v>
      </c>
      <c r="V20" s="9">
        <f>ROUNDDOWN(W20,0)</f>
        <v>95</v>
      </c>
      <c r="W20" s="9">
        <f>AVERAGEIF(G14:G19,"SI",W14:W19)</f>
        <v>95</v>
      </c>
      <c r="X20" s="139" t="str">
        <f t="shared" si="8"/>
        <v>MODERADO</v>
      </c>
      <c r="Y20" s="139"/>
      <c r="Z20" s="166"/>
    </row>
    <row r="21" spans="1:26" ht="26.25" hidden="1" customHeight="1" thickBot="1" x14ac:dyDescent="0.3">
      <c r="A21" s="480"/>
      <c r="B21" s="184"/>
      <c r="C21" s="185"/>
      <c r="D21" s="186">
        <f>COUNTA(D14:D19)</f>
        <v>3</v>
      </c>
      <c r="E21" s="193"/>
      <c r="F21" s="193"/>
      <c r="G21" s="187">
        <f>COUNTIF(G13:G18,"SI")</f>
        <v>3</v>
      </c>
      <c r="H21" s="187">
        <f>COUNTIF(H14:H20,"SI")</f>
        <v>0</v>
      </c>
      <c r="I21" s="194"/>
      <c r="J21" s="194"/>
      <c r="K21" s="195"/>
      <c r="L21" s="194"/>
      <c r="M21" s="196"/>
      <c r="N21" s="194"/>
      <c r="O21" s="193"/>
      <c r="P21" s="194"/>
      <c r="Q21" s="195"/>
      <c r="R21" s="194"/>
      <c r="S21" s="197"/>
      <c r="T21" s="187" t="s">
        <v>27</v>
      </c>
      <c r="U21" s="187">
        <f>IF(H21&gt;0,1,0)</f>
        <v>0</v>
      </c>
      <c r="V21" s="187" t="e">
        <f>ROUNDDOWN(W21,0)</f>
        <v>#DIV/0!</v>
      </c>
      <c r="W21" s="187" t="e">
        <f>AVERAGEIF(H14:H19,"SI",W14:W19)</f>
        <v>#DIV/0!</v>
      </c>
      <c r="X21" s="191" t="e">
        <f t="shared" si="8"/>
        <v>#DIV/0!</v>
      </c>
      <c r="Y21" s="191"/>
      <c r="Z21" s="192"/>
    </row>
    <row r="22" spans="1:26" hidden="1" x14ac:dyDescent="0.25">
      <c r="A22" s="478"/>
      <c r="B22" s="485"/>
      <c r="C22" s="83"/>
      <c r="D22" s="12"/>
      <c r="E22" s="23"/>
      <c r="F22" s="23"/>
      <c r="G22" s="12"/>
      <c r="H22" s="12"/>
      <c r="I22" s="12"/>
      <c r="J22" s="182"/>
      <c r="K22" s="12"/>
      <c r="L22" s="182"/>
      <c r="M22" s="79"/>
      <c r="N22" s="182"/>
      <c r="O22" s="12"/>
      <c r="P22" s="182"/>
      <c r="Q22" s="12"/>
      <c r="R22" s="182"/>
      <c r="S22" s="79"/>
      <c r="T22" s="182"/>
      <c r="U22" s="12"/>
      <c r="V22" s="182"/>
      <c r="W22" s="182"/>
      <c r="X22" s="164"/>
      <c r="Y22" s="164"/>
      <c r="Z22" s="165"/>
    </row>
    <row r="23" spans="1:26" hidden="1" x14ac:dyDescent="0.25">
      <c r="A23" s="479"/>
      <c r="B23" s="486"/>
      <c r="C23" s="82"/>
      <c r="D23" s="13"/>
      <c r="E23" s="22"/>
      <c r="F23" s="22"/>
      <c r="G23" s="13"/>
      <c r="H23" s="13"/>
      <c r="I23" s="13"/>
      <c r="J23" s="183"/>
      <c r="K23" s="13"/>
      <c r="L23" s="183"/>
      <c r="M23" s="15"/>
      <c r="N23" s="183"/>
      <c r="O23" s="13"/>
      <c r="P23" s="183"/>
      <c r="Q23" s="13"/>
      <c r="R23" s="183"/>
      <c r="S23" s="15"/>
      <c r="T23" s="183"/>
      <c r="U23" s="13"/>
      <c r="V23" s="183"/>
      <c r="W23" s="183"/>
      <c r="X23" s="139"/>
      <c r="Y23" s="139"/>
      <c r="Z23" s="166"/>
    </row>
    <row r="24" spans="1:26" hidden="1" x14ac:dyDescent="0.25">
      <c r="A24" s="479"/>
      <c r="B24" s="486"/>
      <c r="C24" s="82"/>
      <c r="D24" s="13"/>
      <c r="E24" s="22"/>
      <c r="F24" s="22"/>
      <c r="G24" s="13"/>
      <c r="H24" s="13"/>
      <c r="I24" s="13"/>
      <c r="J24" s="183"/>
      <c r="K24" s="13"/>
      <c r="L24" s="183"/>
      <c r="M24" s="15"/>
      <c r="N24" s="183"/>
      <c r="O24" s="13"/>
      <c r="P24" s="183"/>
      <c r="Q24" s="13"/>
      <c r="R24" s="183"/>
      <c r="S24" s="15"/>
      <c r="T24" s="183"/>
      <c r="U24" s="13"/>
      <c r="V24" s="183"/>
      <c r="W24" s="183"/>
      <c r="X24" s="139"/>
      <c r="Y24" s="139"/>
      <c r="Z24" s="166"/>
    </row>
    <row r="25" spans="1:26" hidden="1" x14ac:dyDescent="0.25">
      <c r="A25" s="479"/>
      <c r="B25" s="486"/>
      <c r="C25" s="82"/>
      <c r="D25" s="13"/>
      <c r="E25" s="22"/>
      <c r="F25" s="22"/>
      <c r="G25" s="13"/>
      <c r="H25" s="13"/>
      <c r="I25" s="13"/>
      <c r="J25" s="183"/>
      <c r="K25" s="13"/>
      <c r="L25" s="183"/>
      <c r="M25" s="15"/>
      <c r="N25" s="183"/>
      <c r="O25" s="13"/>
      <c r="P25" s="183"/>
      <c r="Q25" s="13"/>
      <c r="R25" s="183"/>
      <c r="S25" s="15"/>
      <c r="T25" s="183"/>
      <c r="U25" s="13"/>
      <c r="V25" s="183"/>
      <c r="W25" s="183"/>
      <c r="X25" s="139"/>
      <c r="Y25" s="139"/>
      <c r="Z25" s="166"/>
    </row>
    <row r="26" spans="1:26" hidden="1" x14ac:dyDescent="0.25">
      <c r="A26" s="479"/>
      <c r="B26" s="486"/>
      <c r="C26" s="82"/>
      <c r="D26" s="13"/>
      <c r="E26" s="22"/>
      <c r="F26" s="22"/>
      <c r="G26" s="13"/>
      <c r="H26" s="13"/>
      <c r="I26" s="13"/>
      <c r="J26" s="183"/>
      <c r="K26" s="13"/>
      <c r="L26" s="183"/>
      <c r="M26" s="15"/>
      <c r="N26" s="183"/>
      <c r="O26" s="13"/>
      <c r="P26" s="183"/>
      <c r="Q26" s="13"/>
      <c r="R26" s="183"/>
      <c r="S26" s="15"/>
      <c r="T26" s="183"/>
      <c r="U26" s="13"/>
      <c r="V26" s="183"/>
      <c r="W26" s="183"/>
      <c r="X26" s="139"/>
      <c r="Y26" s="139"/>
      <c r="Z26" s="166"/>
    </row>
    <row r="27" spans="1:26" ht="32.25" hidden="1" customHeight="1" thickBot="1" x14ac:dyDescent="0.3">
      <c r="A27" s="479"/>
      <c r="B27" s="486"/>
      <c r="C27" s="82"/>
      <c r="D27" s="13"/>
      <c r="E27" s="22"/>
      <c r="F27" s="22"/>
      <c r="G27" s="13"/>
      <c r="H27" s="13"/>
      <c r="I27" s="13"/>
      <c r="J27" s="183"/>
      <c r="K27" s="13"/>
      <c r="L27" s="183"/>
      <c r="M27" s="15"/>
      <c r="N27" s="183"/>
      <c r="O27" s="13"/>
      <c r="P27" s="183"/>
      <c r="Q27" s="13"/>
      <c r="R27" s="183"/>
      <c r="S27" s="15"/>
      <c r="T27" s="183"/>
      <c r="U27" s="13"/>
      <c r="V27" s="183"/>
      <c r="W27" s="183"/>
      <c r="X27" s="139"/>
      <c r="Y27" s="139"/>
      <c r="Z27" s="166"/>
    </row>
    <row r="28" spans="1:26" ht="15" hidden="1" customHeight="1" x14ac:dyDescent="0.25">
      <c r="A28" s="479"/>
      <c r="B28" s="82"/>
      <c r="C28" s="82"/>
      <c r="D28" s="11"/>
      <c r="E28" s="11"/>
      <c r="F28" s="11"/>
      <c r="G28" s="7"/>
      <c r="H28" s="7"/>
      <c r="I28" s="7"/>
      <c r="J28" s="6"/>
      <c r="K28" s="4"/>
      <c r="L28" s="9"/>
      <c r="M28" s="81"/>
      <c r="N28" s="9"/>
      <c r="O28" s="11"/>
      <c r="P28" s="6"/>
      <c r="Q28" s="4"/>
      <c r="R28" s="9"/>
      <c r="S28" s="173"/>
      <c r="T28" s="9"/>
      <c r="U28" s="6"/>
      <c r="V28" s="9"/>
      <c r="W28" s="9"/>
      <c r="X28" s="139"/>
      <c r="Y28" s="139"/>
      <c r="Z28" s="166"/>
    </row>
    <row r="29" spans="1:26" ht="18.75" hidden="1" customHeight="1" thickBot="1" x14ac:dyDescent="0.3">
      <c r="A29" s="480"/>
      <c r="B29" s="185"/>
      <c r="C29" s="185"/>
      <c r="D29" s="186"/>
      <c r="E29" s="193"/>
      <c r="F29" s="193"/>
      <c r="G29" s="187"/>
      <c r="H29" s="187"/>
      <c r="I29" s="194"/>
      <c r="J29" s="194"/>
      <c r="K29" s="195"/>
      <c r="L29" s="194"/>
      <c r="M29" s="196"/>
      <c r="N29" s="194"/>
      <c r="O29" s="193"/>
      <c r="P29" s="194"/>
      <c r="Q29" s="195"/>
      <c r="R29" s="194"/>
      <c r="S29" s="197"/>
      <c r="T29" s="187"/>
      <c r="U29" s="187"/>
      <c r="V29" s="187"/>
      <c r="W29" s="187"/>
      <c r="X29" s="191"/>
      <c r="Y29" s="191"/>
      <c r="Z29" s="192"/>
    </row>
    <row r="30" spans="1:26" hidden="1" x14ac:dyDescent="0.25">
      <c r="A30" s="478" t="s">
        <v>144</v>
      </c>
      <c r="B30" s="485"/>
      <c r="C30" s="83"/>
      <c r="D30" s="12"/>
      <c r="E30" s="23"/>
      <c r="F30" s="23"/>
      <c r="G30" s="12"/>
      <c r="H30" s="12"/>
      <c r="I30" s="12"/>
      <c r="J30" s="182"/>
      <c r="K30" s="12"/>
      <c r="L30" s="182"/>
      <c r="M30" s="79"/>
      <c r="N30" s="182"/>
      <c r="O30" s="12"/>
      <c r="P30" s="182"/>
      <c r="Q30" s="12"/>
      <c r="R30" s="182"/>
      <c r="S30" s="79"/>
      <c r="T30" s="182"/>
      <c r="U30" s="12"/>
      <c r="V30" s="182"/>
      <c r="W30" s="182"/>
      <c r="X30" s="164"/>
      <c r="Y30" s="164"/>
      <c r="Z30" s="165"/>
    </row>
    <row r="31" spans="1:26" hidden="1" x14ac:dyDescent="0.25">
      <c r="A31" s="479"/>
      <c r="B31" s="486"/>
      <c r="C31" s="82"/>
      <c r="D31" s="13"/>
      <c r="E31" s="22"/>
      <c r="F31" s="22"/>
      <c r="G31" s="13"/>
      <c r="H31" s="13"/>
      <c r="I31" s="13"/>
      <c r="J31" s="183"/>
      <c r="K31" s="13"/>
      <c r="L31" s="183"/>
      <c r="M31" s="15"/>
      <c r="N31" s="183"/>
      <c r="O31" s="13"/>
      <c r="P31" s="183"/>
      <c r="Q31" s="13"/>
      <c r="R31" s="183"/>
      <c r="S31" s="15"/>
      <c r="T31" s="183"/>
      <c r="U31" s="13"/>
      <c r="V31" s="183"/>
      <c r="W31" s="183"/>
      <c r="X31" s="139"/>
      <c r="Y31" s="139"/>
      <c r="Z31" s="166"/>
    </row>
    <row r="32" spans="1:26" hidden="1" x14ac:dyDescent="0.25">
      <c r="A32" s="479"/>
      <c r="B32" s="486"/>
      <c r="C32" s="82"/>
      <c r="D32" s="13"/>
      <c r="E32" s="22"/>
      <c r="F32" s="22"/>
      <c r="G32" s="13"/>
      <c r="H32" s="13"/>
      <c r="I32" s="13"/>
      <c r="J32" s="183"/>
      <c r="K32" s="13"/>
      <c r="L32" s="183"/>
      <c r="M32" s="15"/>
      <c r="N32" s="183"/>
      <c r="O32" s="13"/>
      <c r="P32" s="183"/>
      <c r="Q32" s="13"/>
      <c r="R32" s="183"/>
      <c r="S32" s="15"/>
      <c r="T32" s="183"/>
      <c r="U32" s="13"/>
      <c r="V32" s="183"/>
      <c r="W32" s="183"/>
      <c r="X32" s="139"/>
      <c r="Y32" s="139"/>
      <c r="Z32" s="166"/>
    </row>
    <row r="33" spans="1:26" hidden="1" x14ac:dyDescent="0.25">
      <c r="A33" s="479"/>
      <c r="B33" s="486"/>
      <c r="C33" s="82"/>
      <c r="D33" s="13"/>
      <c r="E33" s="22"/>
      <c r="F33" s="22"/>
      <c r="G33" s="13"/>
      <c r="H33" s="13"/>
      <c r="I33" s="13"/>
      <c r="J33" s="183"/>
      <c r="K33" s="13"/>
      <c r="L33" s="183"/>
      <c r="M33" s="15"/>
      <c r="N33" s="183"/>
      <c r="O33" s="13"/>
      <c r="P33" s="183"/>
      <c r="Q33" s="13"/>
      <c r="R33" s="183"/>
      <c r="S33" s="15"/>
      <c r="T33" s="183"/>
      <c r="U33" s="13"/>
      <c r="V33" s="183"/>
      <c r="W33" s="183"/>
      <c r="X33" s="139"/>
      <c r="Y33" s="139"/>
      <c r="Z33" s="166"/>
    </row>
    <row r="34" spans="1:26" ht="15.75" hidden="1" thickBot="1" x14ac:dyDescent="0.3">
      <c r="A34" s="479"/>
      <c r="B34" s="486"/>
      <c r="C34" s="82"/>
      <c r="D34" s="13"/>
      <c r="E34" s="22"/>
      <c r="F34" s="22"/>
      <c r="G34" s="13"/>
      <c r="H34" s="13"/>
      <c r="I34" s="13"/>
      <c r="J34" s="183"/>
      <c r="K34" s="13"/>
      <c r="L34" s="183"/>
      <c r="M34" s="15"/>
      <c r="N34" s="183"/>
      <c r="O34" s="13"/>
      <c r="P34" s="183"/>
      <c r="Q34" s="13"/>
      <c r="R34" s="183"/>
      <c r="S34" s="15"/>
      <c r="T34" s="183"/>
      <c r="U34" s="13"/>
      <c r="V34" s="183"/>
      <c r="W34" s="183"/>
      <c r="X34" s="139"/>
      <c r="Y34" s="139"/>
      <c r="Z34" s="166"/>
    </row>
    <row r="35" spans="1:26" hidden="1" x14ac:dyDescent="0.25">
      <c r="A35" s="479"/>
      <c r="B35" s="486"/>
      <c r="C35" s="82"/>
      <c r="D35" s="13"/>
      <c r="E35" s="22"/>
      <c r="F35" s="22"/>
      <c r="G35" s="13"/>
      <c r="H35" s="13"/>
      <c r="I35" s="13"/>
      <c r="J35" s="183"/>
      <c r="K35" s="13"/>
      <c r="L35" s="183"/>
      <c r="M35" s="15"/>
      <c r="N35" s="183"/>
      <c r="O35" s="13"/>
      <c r="P35" s="183"/>
      <c r="Q35" s="13"/>
      <c r="R35" s="183"/>
      <c r="S35" s="15"/>
      <c r="T35" s="183"/>
      <c r="U35" s="13"/>
      <c r="V35" s="183"/>
      <c r="W35" s="183"/>
      <c r="X35" s="139"/>
      <c r="Y35" s="139"/>
      <c r="Z35" s="166"/>
    </row>
    <row r="36" spans="1:26" ht="18" hidden="1" customHeight="1" x14ac:dyDescent="0.25">
      <c r="A36" s="479"/>
      <c r="B36" s="82"/>
      <c r="C36" s="82"/>
      <c r="D36" s="11"/>
      <c r="E36" s="11"/>
      <c r="F36" s="11"/>
      <c r="G36" s="7"/>
      <c r="H36" s="7"/>
      <c r="I36" s="7"/>
      <c r="J36" s="6"/>
      <c r="K36" s="4"/>
      <c r="L36" s="9"/>
      <c r="M36" s="81"/>
      <c r="N36" s="9"/>
      <c r="O36" s="11"/>
      <c r="P36" s="6"/>
      <c r="Q36" s="4"/>
      <c r="R36" s="9"/>
      <c r="S36" s="173"/>
      <c r="T36" s="9"/>
      <c r="U36" s="6"/>
      <c r="V36" s="9"/>
      <c r="W36" s="9"/>
      <c r="X36" s="139"/>
      <c r="Y36" s="139"/>
      <c r="Z36" s="166"/>
    </row>
    <row r="37" spans="1:26" ht="24" hidden="1" customHeight="1" thickBot="1" x14ac:dyDescent="0.3">
      <c r="A37" s="480"/>
      <c r="B37" s="185"/>
      <c r="C37" s="185"/>
      <c r="D37" s="186"/>
      <c r="E37" s="193"/>
      <c r="F37" s="193"/>
      <c r="G37" s="187"/>
      <c r="H37" s="187"/>
      <c r="I37" s="194"/>
      <c r="J37" s="194"/>
      <c r="K37" s="195"/>
      <c r="L37" s="194"/>
      <c r="M37" s="196"/>
      <c r="N37" s="194"/>
      <c r="O37" s="193"/>
      <c r="P37" s="194"/>
      <c r="Q37" s="195"/>
      <c r="R37" s="194"/>
      <c r="S37" s="197"/>
      <c r="T37" s="187"/>
      <c r="U37" s="187"/>
      <c r="V37" s="187"/>
      <c r="W37" s="187"/>
      <c r="X37" s="191"/>
      <c r="Y37" s="191"/>
      <c r="Z37" s="192"/>
    </row>
    <row r="38" spans="1:26" hidden="1" x14ac:dyDescent="0.25">
      <c r="A38" s="478" t="s">
        <v>146</v>
      </c>
      <c r="B38" s="485"/>
      <c r="C38" s="83"/>
      <c r="D38" s="12"/>
      <c r="E38" s="23"/>
      <c r="F38" s="23"/>
      <c r="G38" s="12"/>
      <c r="H38" s="12"/>
      <c r="I38" s="12"/>
      <c r="J38" s="182"/>
      <c r="K38" s="12"/>
      <c r="L38" s="182"/>
      <c r="M38" s="79"/>
      <c r="N38" s="182"/>
      <c r="O38" s="12"/>
      <c r="P38" s="182"/>
      <c r="Q38" s="12"/>
      <c r="R38" s="182"/>
      <c r="S38" s="79"/>
      <c r="T38" s="182"/>
      <c r="U38" s="12"/>
      <c r="V38" s="182"/>
      <c r="W38" s="182"/>
      <c r="X38" s="164"/>
      <c r="Y38" s="164"/>
      <c r="Z38" s="165"/>
    </row>
    <row r="39" spans="1:26" hidden="1" x14ac:dyDescent="0.25">
      <c r="A39" s="479"/>
      <c r="B39" s="486"/>
      <c r="C39" s="82"/>
      <c r="D39" s="13"/>
      <c r="E39" s="22"/>
      <c r="F39" s="22"/>
      <c r="G39" s="13"/>
      <c r="H39" s="13"/>
      <c r="I39" s="13"/>
      <c r="J39" s="183"/>
      <c r="K39" s="13"/>
      <c r="L39" s="183"/>
      <c r="M39" s="15"/>
      <c r="N39" s="183"/>
      <c r="O39" s="13"/>
      <c r="P39" s="183"/>
      <c r="Q39" s="13"/>
      <c r="R39" s="183"/>
      <c r="S39" s="15"/>
      <c r="T39" s="183"/>
      <c r="U39" s="13"/>
      <c r="V39" s="183"/>
      <c r="W39" s="183"/>
      <c r="X39" s="139"/>
      <c r="Y39" s="139"/>
      <c r="Z39" s="166"/>
    </row>
    <row r="40" spans="1:26" hidden="1" x14ac:dyDescent="0.25">
      <c r="A40" s="479"/>
      <c r="B40" s="486"/>
      <c r="C40" s="82"/>
      <c r="D40" s="13"/>
      <c r="E40" s="22"/>
      <c r="F40" s="22"/>
      <c r="G40" s="13"/>
      <c r="H40" s="13"/>
      <c r="I40" s="13"/>
      <c r="J40" s="183"/>
      <c r="K40" s="13"/>
      <c r="L40" s="183"/>
      <c r="M40" s="15"/>
      <c r="N40" s="183"/>
      <c r="O40" s="13"/>
      <c r="P40" s="183"/>
      <c r="Q40" s="13"/>
      <c r="R40" s="183"/>
      <c r="S40" s="15"/>
      <c r="T40" s="183"/>
      <c r="U40" s="13"/>
      <c r="V40" s="183"/>
      <c r="W40" s="183"/>
      <c r="X40" s="139"/>
      <c r="Y40" s="139"/>
      <c r="Z40" s="166"/>
    </row>
    <row r="41" spans="1:26" hidden="1" x14ac:dyDescent="0.25">
      <c r="A41" s="479"/>
      <c r="B41" s="486"/>
      <c r="C41" s="82"/>
      <c r="D41" s="13"/>
      <c r="E41" s="22"/>
      <c r="F41" s="22"/>
      <c r="G41" s="13"/>
      <c r="H41" s="13"/>
      <c r="I41" s="13"/>
      <c r="J41" s="183"/>
      <c r="K41" s="13"/>
      <c r="L41" s="183"/>
      <c r="M41" s="15"/>
      <c r="N41" s="183"/>
      <c r="O41" s="13"/>
      <c r="P41" s="183"/>
      <c r="Q41" s="13"/>
      <c r="R41" s="183"/>
      <c r="S41" s="15"/>
      <c r="T41" s="183"/>
      <c r="U41" s="13"/>
      <c r="V41" s="183"/>
      <c r="W41" s="183"/>
      <c r="X41" s="139"/>
      <c r="Y41" s="139"/>
      <c r="Z41" s="166"/>
    </row>
    <row r="42" spans="1:26" ht="15.75" hidden="1" thickBot="1" x14ac:dyDescent="0.3">
      <c r="A42" s="479"/>
      <c r="B42" s="486"/>
      <c r="C42" s="82"/>
      <c r="D42" s="13"/>
      <c r="E42" s="22"/>
      <c r="F42" s="22"/>
      <c r="G42" s="13"/>
      <c r="H42" s="13"/>
      <c r="I42" s="13"/>
      <c r="J42" s="183"/>
      <c r="K42" s="13"/>
      <c r="L42" s="183"/>
      <c r="M42" s="15"/>
      <c r="N42" s="183"/>
      <c r="O42" s="13"/>
      <c r="P42" s="183"/>
      <c r="Q42" s="13"/>
      <c r="R42" s="183"/>
      <c r="S42" s="15"/>
      <c r="T42" s="183"/>
      <c r="U42" s="13"/>
      <c r="V42" s="183"/>
      <c r="W42" s="183"/>
      <c r="X42" s="139"/>
      <c r="Y42" s="139"/>
      <c r="Z42" s="166"/>
    </row>
    <row r="43" spans="1:26" hidden="1" x14ac:dyDescent="0.25">
      <c r="A43" s="479"/>
      <c r="B43" s="486"/>
      <c r="C43" s="82"/>
      <c r="D43" s="13"/>
      <c r="E43" s="22"/>
      <c r="F43" s="22"/>
      <c r="G43" s="13"/>
      <c r="H43" s="13"/>
      <c r="I43" s="13"/>
      <c r="J43" s="183"/>
      <c r="K43" s="13"/>
      <c r="L43" s="183"/>
      <c r="M43" s="15"/>
      <c r="N43" s="183"/>
      <c r="O43" s="13"/>
      <c r="P43" s="183"/>
      <c r="Q43" s="13"/>
      <c r="R43" s="183"/>
      <c r="S43" s="15"/>
      <c r="T43" s="183"/>
      <c r="U43" s="13"/>
      <c r="V43" s="183"/>
      <c r="W43" s="183"/>
      <c r="X43" s="139"/>
      <c r="Y43" s="139"/>
      <c r="Z43" s="166"/>
    </row>
    <row r="44" spans="1:26" ht="17.25" hidden="1" customHeight="1" x14ac:dyDescent="0.25">
      <c r="A44" s="479"/>
      <c r="B44" s="82"/>
      <c r="C44" s="82"/>
      <c r="D44" s="11"/>
      <c r="E44" s="11"/>
      <c r="F44" s="11"/>
      <c r="G44" s="4"/>
      <c r="H44" s="4"/>
      <c r="I44" s="4"/>
      <c r="J44" s="6"/>
      <c r="K44" s="4"/>
      <c r="L44" s="9"/>
      <c r="M44" s="173"/>
      <c r="N44" s="9"/>
      <c r="O44" s="11"/>
      <c r="P44" s="6"/>
      <c r="Q44" s="4"/>
      <c r="R44" s="9"/>
      <c r="S44" s="173"/>
      <c r="T44" s="9"/>
      <c r="U44" s="6"/>
      <c r="V44" s="9"/>
      <c r="W44" s="9"/>
      <c r="X44" s="139"/>
      <c r="Y44" s="139"/>
      <c r="Z44" s="166"/>
    </row>
    <row r="45" spans="1:26" ht="17.25" hidden="1" customHeight="1" thickBot="1" x14ac:dyDescent="0.3">
      <c r="A45" s="480"/>
      <c r="B45" s="185"/>
      <c r="C45" s="185"/>
      <c r="D45" s="186"/>
      <c r="E45" s="193"/>
      <c r="F45" s="193"/>
      <c r="G45" s="187"/>
      <c r="H45" s="187"/>
      <c r="I45" s="195"/>
      <c r="J45" s="194"/>
      <c r="K45" s="195"/>
      <c r="L45" s="194"/>
      <c r="M45" s="197"/>
      <c r="N45" s="194"/>
      <c r="O45" s="193"/>
      <c r="P45" s="194"/>
      <c r="Q45" s="195"/>
      <c r="R45" s="194"/>
      <c r="S45" s="197"/>
      <c r="T45" s="187"/>
      <c r="U45" s="187"/>
      <c r="V45" s="187"/>
      <c r="W45" s="187"/>
      <c r="X45" s="191"/>
      <c r="Y45" s="191"/>
      <c r="Z45" s="192"/>
    </row>
    <row r="46" spans="1:26" s="3" customFormat="1" hidden="1" x14ac:dyDescent="0.25">
      <c r="A46" s="478" t="s">
        <v>157</v>
      </c>
      <c r="B46" s="485"/>
      <c r="C46" s="83"/>
      <c r="D46" s="12"/>
      <c r="E46" s="20"/>
      <c r="F46" s="20"/>
      <c r="G46" s="12"/>
      <c r="H46" s="12"/>
      <c r="I46" s="12"/>
      <c r="J46" s="182"/>
      <c r="K46" s="12"/>
      <c r="L46" s="182"/>
      <c r="M46" s="79"/>
      <c r="N46" s="182"/>
      <c r="O46" s="12"/>
      <c r="P46" s="182"/>
      <c r="Q46" s="12"/>
      <c r="R46" s="182"/>
      <c r="S46" s="79"/>
      <c r="T46" s="182"/>
      <c r="U46" s="12"/>
      <c r="V46" s="182"/>
      <c r="W46" s="182"/>
      <c r="X46" s="164"/>
      <c r="Y46" s="164"/>
      <c r="Z46" s="165"/>
    </row>
    <row r="47" spans="1:26" s="3" customFormat="1" hidden="1" x14ac:dyDescent="0.25">
      <c r="A47" s="479"/>
      <c r="B47" s="486"/>
      <c r="C47" s="82"/>
      <c r="D47" s="13"/>
      <c r="E47" s="21"/>
      <c r="F47" s="21"/>
      <c r="G47" s="13"/>
      <c r="H47" s="13"/>
      <c r="I47" s="13"/>
      <c r="J47" s="183"/>
      <c r="K47" s="13"/>
      <c r="L47" s="183"/>
      <c r="M47" s="15"/>
      <c r="N47" s="183"/>
      <c r="O47" s="13"/>
      <c r="P47" s="183"/>
      <c r="Q47" s="13"/>
      <c r="R47" s="183"/>
      <c r="S47" s="15"/>
      <c r="T47" s="183"/>
      <c r="U47" s="13"/>
      <c r="V47" s="183"/>
      <c r="W47" s="183"/>
      <c r="X47" s="139"/>
      <c r="Y47" s="139"/>
      <c r="Z47" s="166"/>
    </row>
    <row r="48" spans="1:26" s="3" customFormat="1" hidden="1" x14ac:dyDescent="0.25">
      <c r="A48" s="479"/>
      <c r="B48" s="486"/>
      <c r="C48" s="82"/>
      <c r="D48" s="13"/>
      <c r="E48" s="21"/>
      <c r="F48" s="21"/>
      <c r="G48" s="13"/>
      <c r="H48" s="13"/>
      <c r="I48" s="13"/>
      <c r="J48" s="183"/>
      <c r="K48" s="13"/>
      <c r="L48" s="183"/>
      <c r="M48" s="15"/>
      <c r="N48" s="183"/>
      <c r="O48" s="13"/>
      <c r="P48" s="183"/>
      <c r="Q48" s="13"/>
      <c r="R48" s="183"/>
      <c r="S48" s="15"/>
      <c r="T48" s="183"/>
      <c r="U48" s="13"/>
      <c r="V48" s="183"/>
      <c r="W48" s="183"/>
      <c r="X48" s="139"/>
      <c r="Y48" s="139"/>
      <c r="Z48" s="166"/>
    </row>
    <row r="49" spans="1:26" s="3" customFormat="1" hidden="1" x14ac:dyDescent="0.25">
      <c r="A49" s="479"/>
      <c r="B49" s="486"/>
      <c r="C49" s="82"/>
      <c r="D49" s="13"/>
      <c r="E49" s="22"/>
      <c r="F49" s="22"/>
      <c r="G49" s="13"/>
      <c r="H49" s="13"/>
      <c r="I49" s="13"/>
      <c r="J49" s="183"/>
      <c r="K49" s="13"/>
      <c r="L49" s="183"/>
      <c r="M49" s="15"/>
      <c r="N49" s="183"/>
      <c r="O49" s="13"/>
      <c r="P49" s="183"/>
      <c r="Q49" s="13"/>
      <c r="R49" s="183"/>
      <c r="S49" s="15"/>
      <c r="T49" s="183"/>
      <c r="U49" s="13"/>
      <c r="V49" s="183"/>
      <c r="W49" s="183"/>
      <c r="X49" s="139"/>
      <c r="Y49" s="139"/>
      <c r="Z49" s="166"/>
    </row>
    <row r="50" spans="1:26" s="3" customFormat="1" ht="15.75" hidden="1" thickBot="1" x14ac:dyDescent="0.3">
      <c r="A50" s="479"/>
      <c r="B50" s="486"/>
      <c r="C50" s="82"/>
      <c r="D50" s="13"/>
      <c r="E50" s="22"/>
      <c r="F50" s="22"/>
      <c r="G50" s="13"/>
      <c r="H50" s="13"/>
      <c r="I50" s="13"/>
      <c r="J50" s="183"/>
      <c r="K50" s="13"/>
      <c r="L50" s="183"/>
      <c r="M50" s="15"/>
      <c r="N50" s="183"/>
      <c r="O50" s="13"/>
      <c r="P50" s="183"/>
      <c r="Q50" s="13"/>
      <c r="R50" s="183"/>
      <c r="S50" s="15"/>
      <c r="T50" s="183"/>
      <c r="U50" s="13"/>
      <c r="V50" s="183"/>
      <c r="W50" s="183"/>
      <c r="X50" s="139"/>
      <c r="Y50" s="139"/>
      <c r="Z50" s="166"/>
    </row>
    <row r="51" spans="1:26" s="3" customFormat="1" hidden="1" x14ac:dyDescent="0.25">
      <c r="A51" s="479"/>
      <c r="B51" s="486"/>
      <c r="C51" s="82"/>
      <c r="D51" s="13"/>
      <c r="E51" s="22"/>
      <c r="F51" s="22"/>
      <c r="G51" s="13"/>
      <c r="H51" s="13"/>
      <c r="I51" s="13"/>
      <c r="J51" s="183"/>
      <c r="K51" s="13"/>
      <c r="L51" s="183"/>
      <c r="M51" s="15"/>
      <c r="N51" s="183"/>
      <c r="O51" s="13"/>
      <c r="P51" s="183"/>
      <c r="Q51" s="13"/>
      <c r="R51" s="183"/>
      <c r="S51" s="15"/>
      <c r="T51" s="183"/>
      <c r="U51" s="13"/>
      <c r="V51" s="183"/>
      <c r="W51" s="183"/>
      <c r="X51" s="139"/>
      <c r="Y51" s="139"/>
      <c r="Z51" s="166"/>
    </row>
    <row r="52" spans="1:26" s="3" customFormat="1" hidden="1" x14ac:dyDescent="0.25">
      <c r="A52" s="479"/>
      <c r="B52" s="82"/>
      <c r="C52" s="82"/>
      <c r="D52" s="16"/>
      <c r="E52" s="16"/>
      <c r="F52" s="16"/>
      <c r="G52" s="6"/>
      <c r="H52" s="6"/>
      <c r="I52" s="6"/>
      <c r="J52" s="6"/>
      <c r="K52" s="17"/>
      <c r="L52" s="6"/>
      <c r="M52" s="80"/>
      <c r="N52" s="6"/>
      <c r="O52" s="16"/>
      <c r="P52" s="6"/>
      <c r="Q52" s="17"/>
      <c r="R52" s="6"/>
      <c r="S52" s="171"/>
      <c r="T52" s="6"/>
      <c r="U52" s="6"/>
      <c r="V52" s="6"/>
      <c r="W52" s="6"/>
      <c r="X52" s="139"/>
      <c r="Y52" s="139"/>
      <c r="Z52" s="166"/>
    </row>
    <row r="53" spans="1:26" s="3" customFormat="1" ht="15.75" hidden="1" thickBot="1" x14ac:dyDescent="0.3">
      <c r="A53" s="480"/>
      <c r="B53" s="185"/>
      <c r="C53" s="185"/>
      <c r="D53" s="186"/>
      <c r="E53" s="186"/>
      <c r="F53" s="186"/>
      <c r="G53" s="187"/>
      <c r="H53" s="187"/>
      <c r="I53" s="187"/>
      <c r="J53" s="187"/>
      <c r="K53" s="188"/>
      <c r="L53" s="187"/>
      <c r="M53" s="189"/>
      <c r="N53" s="187"/>
      <c r="O53" s="186"/>
      <c r="P53" s="187"/>
      <c r="Q53" s="188"/>
      <c r="R53" s="187"/>
      <c r="S53" s="190"/>
      <c r="T53" s="187"/>
      <c r="U53" s="187"/>
      <c r="V53" s="187"/>
      <c r="W53" s="187"/>
      <c r="X53" s="191"/>
      <c r="Y53" s="191"/>
      <c r="Z53" s="192"/>
    </row>
    <row r="54" spans="1:26" s="3" customFormat="1" hidden="1" x14ac:dyDescent="0.25">
      <c r="A54" s="478" t="s">
        <v>158</v>
      </c>
      <c r="B54" s="485"/>
      <c r="C54" s="83"/>
      <c r="D54" s="12"/>
      <c r="E54" s="20"/>
      <c r="F54" s="20"/>
      <c r="G54" s="12"/>
      <c r="H54" s="12"/>
      <c r="I54" s="12"/>
      <c r="J54" s="182"/>
      <c r="K54" s="12"/>
      <c r="L54" s="182"/>
      <c r="M54" s="79"/>
      <c r="N54" s="182"/>
      <c r="O54" s="12"/>
      <c r="P54" s="182"/>
      <c r="Q54" s="12"/>
      <c r="R54" s="182"/>
      <c r="S54" s="79"/>
      <c r="T54" s="182"/>
      <c r="U54" s="12"/>
      <c r="V54" s="182"/>
      <c r="W54" s="182"/>
      <c r="X54" s="164"/>
      <c r="Y54" s="164"/>
      <c r="Z54" s="165"/>
    </row>
    <row r="55" spans="1:26" s="3" customFormat="1" hidden="1" x14ac:dyDescent="0.25">
      <c r="A55" s="479"/>
      <c r="B55" s="486"/>
      <c r="C55" s="82"/>
      <c r="D55" s="13"/>
      <c r="E55" s="21"/>
      <c r="F55" s="21"/>
      <c r="G55" s="13"/>
      <c r="H55" s="13"/>
      <c r="I55" s="13"/>
      <c r="J55" s="183"/>
      <c r="K55" s="13"/>
      <c r="L55" s="183"/>
      <c r="M55" s="15"/>
      <c r="N55" s="183"/>
      <c r="O55" s="13"/>
      <c r="P55" s="183"/>
      <c r="Q55" s="13"/>
      <c r="R55" s="183"/>
      <c r="S55" s="15"/>
      <c r="T55" s="183"/>
      <c r="U55" s="13"/>
      <c r="V55" s="183"/>
      <c r="W55" s="183"/>
      <c r="X55" s="139"/>
      <c r="Y55" s="139"/>
      <c r="Z55" s="166"/>
    </row>
    <row r="56" spans="1:26" s="3" customFormat="1" hidden="1" x14ac:dyDescent="0.25">
      <c r="A56" s="479"/>
      <c r="B56" s="486"/>
      <c r="C56" s="82"/>
      <c r="D56" s="13"/>
      <c r="E56" s="21"/>
      <c r="F56" s="21"/>
      <c r="G56" s="13"/>
      <c r="H56" s="13"/>
      <c r="I56" s="13"/>
      <c r="J56" s="183"/>
      <c r="K56" s="13"/>
      <c r="L56" s="183"/>
      <c r="M56" s="15"/>
      <c r="N56" s="183"/>
      <c r="O56" s="13"/>
      <c r="P56" s="183"/>
      <c r="Q56" s="13"/>
      <c r="R56" s="183"/>
      <c r="S56" s="15"/>
      <c r="T56" s="183"/>
      <c r="U56" s="13"/>
      <c r="V56" s="183"/>
      <c r="W56" s="183"/>
      <c r="X56" s="139"/>
      <c r="Y56" s="139"/>
      <c r="Z56" s="166"/>
    </row>
    <row r="57" spans="1:26" s="3" customFormat="1" hidden="1" x14ac:dyDescent="0.25">
      <c r="A57" s="479"/>
      <c r="B57" s="486"/>
      <c r="C57" s="82"/>
      <c r="D57" s="13"/>
      <c r="E57" s="22"/>
      <c r="F57" s="22"/>
      <c r="G57" s="13"/>
      <c r="H57" s="13"/>
      <c r="I57" s="13"/>
      <c r="J57" s="183"/>
      <c r="K57" s="13"/>
      <c r="L57" s="183"/>
      <c r="M57" s="15"/>
      <c r="N57" s="183"/>
      <c r="O57" s="13"/>
      <c r="P57" s="183"/>
      <c r="Q57" s="13"/>
      <c r="R57" s="183"/>
      <c r="S57" s="15"/>
      <c r="T57" s="183"/>
      <c r="U57" s="13"/>
      <c r="V57" s="183"/>
      <c r="W57" s="183"/>
      <c r="X57" s="139"/>
      <c r="Y57" s="139"/>
      <c r="Z57" s="166"/>
    </row>
    <row r="58" spans="1:26" s="3" customFormat="1" ht="15.75" hidden="1" thickBot="1" x14ac:dyDescent="0.3">
      <c r="A58" s="479"/>
      <c r="B58" s="486"/>
      <c r="C58" s="82"/>
      <c r="D58" s="13"/>
      <c r="E58" s="22"/>
      <c r="F58" s="22"/>
      <c r="G58" s="13"/>
      <c r="H58" s="13"/>
      <c r="I58" s="13"/>
      <c r="J58" s="183"/>
      <c r="K58" s="13"/>
      <c r="L58" s="183"/>
      <c r="M58" s="15"/>
      <c r="N58" s="183"/>
      <c r="O58" s="13"/>
      <c r="P58" s="183"/>
      <c r="Q58" s="13"/>
      <c r="R58" s="183"/>
      <c r="S58" s="15"/>
      <c r="T58" s="183"/>
      <c r="U58" s="13"/>
      <c r="V58" s="183"/>
      <c r="W58" s="183"/>
      <c r="X58" s="139"/>
      <c r="Y58" s="139"/>
      <c r="Z58" s="166"/>
    </row>
    <row r="59" spans="1:26" s="3" customFormat="1" hidden="1" x14ac:dyDescent="0.25">
      <c r="A59" s="479"/>
      <c r="B59" s="486"/>
      <c r="C59" s="82"/>
      <c r="D59" s="13"/>
      <c r="E59" s="22"/>
      <c r="F59" s="22"/>
      <c r="G59" s="13"/>
      <c r="H59" s="13"/>
      <c r="I59" s="13"/>
      <c r="J59" s="183"/>
      <c r="K59" s="13"/>
      <c r="L59" s="183"/>
      <c r="M59" s="15"/>
      <c r="N59" s="183"/>
      <c r="O59" s="13"/>
      <c r="P59" s="183"/>
      <c r="Q59" s="13"/>
      <c r="R59" s="183"/>
      <c r="S59" s="15"/>
      <c r="T59" s="183"/>
      <c r="U59" s="13"/>
      <c r="V59" s="183"/>
      <c r="W59" s="183"/>
      <c r="X59" s="139"/>
      <c r="Y59" s="139"/>
      <c r="Z59" s="166"/>
    </row>
    <row r="60" spans="1:26" s="3" customFormat="1" hidden="1" x14ac:dyDescent="0.25">
      <c r="A60" s="479"/>
      <c r="B60" s="82"/>
      <c r="C60" s="82"/>
      <c r="D60" s="16"/>
      <c r="E60" s="16"/>
      <c r="F60" s="16"/>
      <c r="G60" s="6"/>
      <c r="H60" s="6"/>
      <c r="I60" s="6"/>
      <c r="J60" s="6"/>
      <c r="K60" s="17"/>
      <c r="L60" s="6"/>
      <c r="M60" s="6"/>
      <c r="N60" s="6"/>
      <c r="O60" s="16"/>
      <c r="P60" s="6"/>
      <c r="Q60" s="17"/>
      <c r="R60" s="6"/>
      <c r="S60" s="171"/>
      <c r="T60" s="6"/>
      <c r="U60" s="6"/>
      <c r="V60" s="6"/>
      <c r="W60" s="6"/>
      <c r="X60" s="139"/>
      <c r="Y60" s="139"/>
      <c r="Z60" s="166"/>
    </row>
    <row r="61" spans="1:26" s="3" customFormat="1" hidden="1" x14ac:dyDescent="0.25">
      <c r="A61" s="480"/>
      <c r="B61" s="185"/>
      <c r="C61" s="185"/>
      <c r="D61" s="186"/>
      <c r="E61" s="186"/>
      <c r="F61" s="186"/>
      <c r="G61" s="187"/>
      <c r="H61" s="187"/>
      <c r="I61" s="187"/>
      <c r="J61" s="187"/>
      <c r="K61" s="188"/>
      <c r="L61" s="187"/>
      <c r="M61" s="187"/>
      <c r="N61" s="187"/>
      <c r="O61" s="186"/>
      <c r="P61" s="187"/>
      <c r="Q61" s="188"/>
      <c r="R61" s="187"/>
      <c r="S61" s="190"/>
      <c r="T61" s="187"/>
      <c r="U61" s="187"/>
      <c r="V61" s="187"/>
      <c r="W61" s="187"/>
      <c r="X61" s="191"/>
      <c r="Y61" s="191"/>
      <c r="Z61" s="192"/>
    </row>
    <row r="62" spans="1:26" s="3" customFormat="1" hidden="1" x14ac:dyDescent="0.25">
      <c r="A62" s="478" t="s">
        <v>159</v>
      </c>
      <c r="B62" s="485"/>
      <c r="C62" s="83"/>
      <c r="D62" s="12"/>
      <c r="E62" s="20"/>
      <c r="F62" s="20"/>
      <c r="G62" s="12"/>
      <c r="H62" s="12"/>
      <c r="I62" s="12"/>
      <c r="J62" s="182"/>
      <c r="K62" s="12"/>
      <c r="L62" s="182"/>
      <c r="M62" s="79"/>
      <c r="N62" s="182"/>
      <c r="O62" s="12"/>
      <c r="P62" s="182"/>
      <c r="Q62" s="12"/>
      <c r="R62" s="182"/>
      <c r="S62" s="79"/>
      <c r="T62" s="182"/>
      <c r="U62" s="12"/>
      <c r="V62" s="182"/>
      <c r="W62" s="182"/>
      <c r="X62" s="164"/>
      <c r="Y62" s="164"/>
      <c r="Z62" s="165"/>
    </row>
    <row r="63" spans="1:26" s="3" customFormat="1" hidden="1" x14ac:dyDescent="0.25">
      <c r="A63" s="479"/>
      <c r="B63" s="486"/>
      <c r="C63" s="82"/>
      <c r="D63" s="13"/>
      <c r="E63" s="21"/>
      <c r="F63" s="21"/>
      <c r="G63" s="13"/>
      <c r="H63" s="13"/>
      <c r="I63" s="13"/>
      <c r="J63" s="183"/>
      <c r="K63" s="13"/>
      <c r="L63" s="183"/>
      <c r="M63" s="15"/>
      <c r="N63" s="183"/>
      <c r="O63" s="13"/>
      <c r="P63" s="183"/>
      <c r="Q63" s="13"/>
      <c r="R63" s="183"/>
      <c r="S63" s="15"/>
      <c r="T63" s="183"/>
      <c r="U63" s="13"/>
      <c r="V63" s="183"/>
      <c r="W63" s="183"/>
      <c r="X63" s="139"/>
      <c r="Y63" s="139"/>
      <c r="Z63" s="166"/>
    </row>
    <row r="64" spans="1:26" s="3" customFormat="1" hidden="1" x14ac:dyDescent="0.25">
      <c r="A64" s="479"/>
      <c r="B64" s="486"/>
      <c r="C64" s="82"/>
      <c r="D64" s="13"/>
      <c r="E64" s="21"/>
      <c r="F64" s="21"/>
      <c r="G64" s="13"/>
      <c r="H64" s="13"/>
      <c r="I64" s="13"/>
      <c r="J64" s="183"/>
      <c r="K64" s="13"/>
      <c r="L64" s="183"/>
      <c r="M64" s="15"/>
      <c r="N64" s="183"/>
      <c r="O64" s="13"/>
      <c r="P64" s="183"/>
      <c r="Q64" s="13"/>
      <c r="R64" s="183"/>
      <c r="S64" s="15"/>
      <c r="T64" s="183"/>
      <c r="U64" s="13"/>
      <c r="V64" s="183"/>
      <c r="W64" s="183"/>
      <c r="X64" s="139"/>
      <c r="Y64" s="139"/>
      <c r="Z64" s="166"/>
    </row>
    <row r="65" spans="1:26" s="3" customFormat="1" hidden="1" x14ac:dyDescent="0.25">
      <c r="A65" s="479"/>
      <c r="B65" s="486"/>
      <c r="C65" s="82"/>
      <c r="D65" s="13"/>
      <c r="E65" s="22"/>
      <c r="F65" s="22"/>
      <c r="G65" s="13"/>
      <c r="H65" s="13"/>
      <c r="I65" s="13"/>
      <c r="J65" s="183"/>
      <c r="K65" s="13"/>
      <c r="L65" s="183"/>
      <c r="M65" s="15"/>
      <c r="N65" s="183"/>
      <c r="O65" s="13"/>
      <c r="P65" s="183"/>
      <c r="Q65" s="13"/>
      <c r="R65" s="183"/>
      <c r="S65" s="15"/>
      <c r="T65" s="183"/>
      <c r="U65" s="13"/>
      <c r="V65" s="183"/>
      <c r="W65" s="183"/>
      <c r="X65" s="139"/>
      <c r="Y65" s="139"/>
      <c r="Z65" s="166"/>
    </row>
    <row r="66" spans="1:26" s="3" customFormat="1" ht="15.75" hidden="1" thickBot="1" x14ac:dyDescent="0.3">
      <c r="A66" s="479"/>
      <c r="B66" s="486"/>
      <c r="C66" s="82"/>
      <c r="D66" s="13"/>
      <c r="E66" s="22"/>
      <c r="F66" s="22"/>
      <c r="G66" s="13"/>
      <c r="H66" s="13"/>
      <c r="I66" s="13"/>
      <c r="J66" s="183"/>
      <c r="K66" s="13"/>
      <c r="L66" s="183"/>
      <c r="M66" s="15"/>
      <c r="N66" s="183"/>
      <c r="O66" s="13"/>
      <c r="P66" s="183"/>
      <c r="Q66" s="13"/>
      <c r="R66" s="183"/>
      <c r="S66" s="15"/>
      <c r="T66" s="183"/>
      <c r="U66" s="13"/>
      <c r="V66" s="183"/>
      <c r="W66" s="183"/>
      <c r="X66" s="139"/>
      <c r="Y66" s="139"/>
      <c r="Z66" s="166"/>
    </row>
    <row r="67" spans="1:26" s="3" customFormat="1" hidden="1" x14ac:dyDescent="0.25">
      <c r="A67" s="479"/>
      <c r="B67" s="486"/>
      <c r="C67" s="82"/>
      <c r="D67" s="13"/>
      <c r="E67" s="22"/>
      <c r="F67" s="22"/>
      <c r="G67" s="13"/>
      <c r="H67" s="13"/>
      <c r="I67" s="13"/>
      <c r="J67" s="183"/>
      <c r="K67" s="13"/>
      <c r="L67" s="183"/>
      <c r="M67" s="15"/>
      <c r="N67" s="183"/>
      <c r="O67" s="13"/>
      <c r="P67" s="183"/>
      <c r="Q67" s="13"/>
      <c r="R67" s="183"/>
      <c r="S67" s="15"/>
      <c r="T67" s="183"/>
      <c r="U67" s="13"/>
      <c r="V67" s="183"/>
      <c r="W67" s="183"/>
      <c r="X67" s="139"/>
      <c r="Y67" s="139"/>
      <c r="Z67" s="166"/>
    </row>
    <row r="68" spans="1:26" s="3" customFormat="1" hidden="1" x14ac:dyDescent="0.25">
      <c r="A68" s="479"/>
      <c r="B68" s="82"/>
      <c r="C68" s="82"/>
      <c r="D68" s="16"/>
      <c r="E68" s="16"/>
      <c r="F68" s="16"/>
      <c r="G68" s="6"/>
      <c r="H68" s="6"/>
      <c r="I68" s="6"/>
      <c r="J68" s="6"/>
      <c r="K68" s="17"/>
      <c r="L68" s="6"/>
      <c r="M68" s="6"/>
      <c r="N68" s="6"/>
      <c r="O68" s="16"/>
      <c r="P68" s="6"/>
      <c r="Q68" s="17"/>
      <c r="R68" s="6"/>
      <c r="S68" s="171"/>
      <c r="T68" s="6"/>
      <c r="U68" s="6"/>
      <c r="V68" s="6"/>
      <c r="W68" s="6"/>
      <c r="X68" s="139"/>
      <c r="Y68" s="139"/>
      <c r="Z68" s="166"/>
    </row>
    <row r="69" spans="1:26" s="3" customFormat="1" hidden="1" x14ac:dyDescent="0.25">
      <c r="A69" s="480"/>
      <c r="B69" s="185"/>
      <c r="C69" s="185"/>
      <c r="D69" s="186"/>
      <c r="E69" s="186"/>
      <c r="F69" s="186"/>
      <c r="G69" s="187"/>
      <c r="H69" s="187"/>
      <c r="I69" s="187"/>
      <c r="J69" s="187"/>
      <c r="K69" s="188"/>
      <c r="L69" s="187"/>
      <c r="M69" s="187"/>
      <c r="N69" s="187"/>
      <c r="O69" s="186"/>
      <c r="P69" s="187"/>
      <c r="Q69" s="188"/>
      <c r="R69" s="187"/>
      <c r="S69" s="190"/>
      <c r="T69" s="187"/>
      <c r="U69" s="187"/>
      <c r="V69" s="187"/>
      <c r="W69" s="187"/>
      <c r="X69" s="191"/>
      <c r="Y69" s="191"/>
      <c r="Z69" s="192"/>
    </row>
    <row r="70" spans="1:26" s="3" customFormat="1" hidden="1" x14ac:dyDescent="0.25">
      <c r="A70" s="478" t="s">
        <v>160</v>
      </c>
      <c r="B70" s="485"/>
      <c r="C70" s="83"/>
      <c r="D70" s="12"/>
      <c r="E70" s="20"/>
      <c r="F70" s="20"/>
      <c r="G70" s="12"/>
      <c r="H70" s="12"/>
      <c r="I70" s="12"/>
      <c r="J70" s="182"/>
      <c r="K70" s="12"/>
      <c r="L70" s="182"/>
      <c r="M70" s="79"/>
      <c r="N70" s="182"/>
      <c r="O70" s="12"/>
      <c r="P70" s="182"/>
      <c r="Q70" s="12"/>
      <c r="R70" s="182"/>
      <c r="S70" s="79"/>
      <c r="T70" s="182"/>
      <c r="U70" s="12"/>
      <c r="V70" s="182"/>
      <c r="W70" s="182"/>
      <c r="X70" s="164"/>
      <c r="Y70" s="164"/>
      <c r="Z70" s="165"/>
    </row>
    <row r="71" spans="1:26" s="3" customFormat="1" hidden="1" x14ac:dyDescent="0.25">
      <c r="A71" s="479"/>
      <c r="B71" s="486"/>
      <c r="C71" s="82"/>
      <c r="D71" s="13"/>
      <c r="E71" s="21"/>
      <c r="F71" s="21"/>
      <c r="G71" s="13"/>
      <c r="H71" s="13"/>
      <c r="I71" s="13"/>
      <c r="J71" s="183"/>
      <c r="K71" s="13"/>
      <c r="L71" s="183"/>
      <c r="M71" s="15"/>
      <c r="N71" s="183"/>
      <c r="O71" s="13"/>
      <c r="P71" s="183"/>
      <c r="Q71" s="13"/>
      <c r="R71" s="183"/>
      <c r="S71" s="15"/>
      <c r="T71" s="183"/>
      <c r="U71" s="13"/>
      <c r="V71" s="183"/>
      <c r="W71" s="183"/>
      <c r="X71" s="139"/>
      <c r="Y71" s="139"/>
      <c r="Z71" s="166"/>
    </row>
    <row r="72" spans="1:26" s="3" customFormat="1" hidden="1" x14ac:dyDescent="0.25">
      <c r="A72" s="479"/>
      <c r="B72" s="486"/>
      <c r="C72" s="82"/>
      <c r="D72" s="13"/>
      <c r="E72" s="21"/>
      <c r="F72" s="21"/>
      <c r="G72" s="13"/>
      <c r="H72" s="13"/>
      <c r="I72" s="13"/>
      <c r="J72" s="183"/>
      <c r="K72" s="13"/>
      <c r="L72" s="183"/>
      <c r="M72" s="15"/>
      <c r="N72" s="183"/>
      <c r="O72" s="13"/>
      <c r="P72" s="183"/>
      <c r="Q72" s="13"/>
      <c r="R72" s="183"/>
      <c r="S72" s="15"/>
      <c r="T72" s="183"/>
      <c r="U72" s="13"/>
      <c r="V72" s="183"/>
      <c r="W72" s="183"/>
      <c r="X72" s="139"/>
      <c r="Y72" s="139"/>
      <c r="Z72" s="166"/>
    </row>
    <row r="73" spans="1:26" s="3" customFormat="1" hidden="1" x14ac:dyDescent="0.25">
      <c r="A73" s="479"/>
      <c r="B73" s="486"/>
      <c r="C73" s="82"/>
      <c r="D73" s="13"/>
      <c r="E73" s="22"/>
      <c r="F73" s="22"/>
      <c r="G73" s="13"/>
      <c r="H73" s="13"/>
      <c r="I73" s="13"/>
      <c r="J73" s="183"/>
      <c r="K73" s="13"/>
      <c r="L73" s="183"/>
      <c r="M73" s="15"/>
      <c r="N73" s="183"/>
      <c r="O73" s="13"/>
      <c r="P73" s="183"/>
      <c r="Q73" s="13"/>
      <c r="R73" s="183"/>
      <c r="S73" s="15"/>
      <c r="T73" s="183"/>
      <c r="U73" s="13"/>
      <c r="V73" s="183"/>
      <c r="W73" s="183"/>
      <c r="X73" s="139"/>
      <c r="Y73" s="139"/>
      <c r="Z73" s="166"/>
    </row>
    <row r="74" spans="1:26" s="3" customFormat="1" ht="15.75" hidden="1" thickBot="1" x14ac:dyDescent="0.3">
      <c r="A74" s="479"/>
      <c r="B74" s="486"/>
      <c r="C74" s="82"/>
      <c r="D74" s="13"/>
      <c r="E74" s="22"/>
      <c r="F74" s="22"/>
      <c r="G74" s="13"/>
      <c r="H74" s="13"/>
      <c r="I74" s="13"/>
      <c r="J74" s="183"/>
      <c r="K74" s="13"/>
      <c r="L74" s="183"/>
      <c r="M74" s="15"/>
      <c r="N74" s="183"/>
      <c r="O74" s="13"/>
      <c r="P74" s="183"/>
      <c r="Q74" s="13"/>
      <c r="R74" s="183"/>
      <c r="S74" s="15"/>
      <c r="T74" s="183"/>
      <c r="U74" s="13"/>
      <c r="V74" s="183"/>
      <c r="W74" s="183"/>
      <c r="X74" s="139"/>
      <c r="Y74" s="139"/>
      <c r="Z74" s="166"/>
    </row>
    <row r="75" spans="1:26" s="3" customFormat="1" hidden="1" x14ac:dyDescent="0.25">
      <c r="A75" s="479"/>
      <c r="B75" s="486"/>
      <c r="C75" s="82"/>
      <c r="D75" s="13"/>
      <c r="E75" s="22"/>
      <c r="F75" s="22"/>
      <c r="G75" s="13"/>
      <c r="H75" s="13"/>
      <c r="I75" s="13"/>
      <c r="J75" s="183"/>
      <c r="K75" s="13"/>
      <c r="L75" s="183"/>
      <c r="M75" s="15"/>
      <c r="N75" s="183"/>
      <c r="O75" s="13"/>
      <c r="P75" s="183"/>
      <c r="Q75" s="13"/>
      <c r="R75" s="183"/>
      <c r="S75" s="15"/>
      <c r="T75" s="183"/>
      <c r="U75" s="13"/>
      <c r="V75" s="183"/>
      <c r="W75" s="183"/>
      <c r="X75" s="139"/>
      <c r="Y75" s="139"/>
      <c r="Z75" s="166"/>
    </row>
    <row r="76" spans="1:26" s="3" customFormat="1" hidden="1" x14ac:dyDescent="0.25">
      <c r="A76" s="479"/>
      <c r="B76" s="82"/>
      <c r="C76" s="82"/>
      <c r="D76" s="16"/>
      <c r="E76" s="16"/>
      <c r="F76" s="16"/>
      <c r="G76" s="6"/>
      <c r="H76" s="6"/>
      <c r="I76" s="6"/>
      <c r="J76" s="6"/>
      <c r="K76" s="17"/>
      <c r="L76" s="6"/>
      <c r="M76" s="6"/>
      <c r="N76" s="6"/>
      <c r="O76" s="16"/>
      <c r="P76" s="6"/>
      <c r="Q76" s="17"/>
      <c r="R76" s="6"/>
      <c r="S76" s="171"/>
      <c r="T76" s="6"/>
      <c r="U76" s="6"/>
      <c r="V76" s="6"/>
      <c r="W76" s="6"/>
      <c r="X76" s="139"/>
      <c r="Y76" s="139"/>
      <c r="Z76" s="166"/>
    </row>
    <row r="77" spans="1:26" s="3" customFormat="1" hidden="1" x14ac:dyDescent="0.25">
      <c r="A77" s="480"/>
      <c r="B77" s="185"/>
      <c r="C77" s="185"/>
      <c r="D77" s="186"/>
      <c r="E77" s="186"/>
      <c r="F77" s="186"/>
      <c r="G77" s="187"/>
      <c r="H77" s="187"/>
      <c r="I77" s="187"/>
      <c r="J77" s="187"/>
      <c r="K77" s="188"/>
      <c r="L77" s="187"/>
      <c r="M77" s="187"/>
      <c r="N77" s="187"/>
      <c r="O77" s="186"/>
      <c r="P77" s="187"/>
      <c r="Q77" s="188"/>
      <c r="R77" s="187"/>
      <c r="S77" s="190"/>
      <c r="T77" s="187"/>
      <c r="U77" s="187"/>
      <c r="V77" s="187"/>
      <c r="W77" s="187"/>
      <c r="X77" s="191"/>
      <c r="Y77" s="191"/>
      <c r="Z77" s="192"/>
    </row>
    <row r="78" spans="1:26" s="3" customFormat="1" hidden="1" x14ac:dyDescent="0.25">
      <c r="A78" s="478" t="s">
        <v>161</v>
      </c>
      <c r="B78" s="485"/>
      <c r="C78" s="83"/>
      <c r="D78" s="12"/>
      <c r="E78" s="20"/>
      <c r="F78" s="20"/>
      <c r="G78" s="12"/>
      <c r="H78" s="12"/>
      <c r="I78" s="12"/>
      <c r="J78" s="182"/>
      <c r="K78" s="12"/>
      <c r="L78" s="182"/>
      <c r="M78" s="79"/>
      <c r="N78" s="182"/>
      <c r="O78" s="12"/>
      <c r="P78" s="182"/>
      <c r="Q78" s="12"/>
      <c r="R78" s="182"/>
      <c r="S78" s="79"/>
      <c r="T78" s="182"/>
      <c r="U78" s="12"/>
      <c r="V78" s="182"/>
      <c r="W78" s="182"/>
      <c r="X78" s="164"/>
      <c r="Y78" s="164"/>
      <c r="Z78" s="165"/>
    </row>
    <row r="79" spans="1:26" s="3" customFormat="1" hidden="1" x14ac:dyDescent="0.25">
      <c r="A79" s="479"/>
      <c r="B79" s="486"/>
      <c r="C79" s="82"/>
      <c r="D79" s="13"/>
      <c r="E79" s="21"/>
      <c r="F79" s="21"/>
      <c r="G79" s="13"/>
      <c r="H79" s="13"/>
      <c r="I79" s="13"/>
      <c r="J79" s="183"/>
      <c r="K79" s="13"/>
      <c r="L79" s="183"/>
      <c r="M79" s="15"/>
      <c r="N79" s="183"/>
      <c r="O79" s="13"/>
      <c r="P79" s="183"/>
      <c r="Q79" s="13"/>
      <c r="R79" s="183"/>
      <c r="S79" s="15"/>
      <c r="T79" s="183"/>
      <c r="U79" s="13"/>
      <c r="V79" s="183"/>
      <c r="W79" s="183"/>
      <c r="X79" s="139"/>
      <c r="Y79" s="139"/>
      <c r="Z79" s="166"/>
    </row>
    <row r="80" spans="1:26" s="3" customFormat="1" hidden="1" x14ac:dyDescent="0.25">
      <c r="A80" s="479"/>
      <c r="B80" s="486"/>
      <c r="C80" s="82"/>
      <c r="D80" s="13"/>
      <c r="E80" s="21"/>
      <c r="F80" s="21"/>
      <c r="G80" s="13"/>
      <c r="H80" s="13"/>
      <c r="I80" s="13"/>
      <c r="J80" s="183"/>
      <c r="K80" s="13"/>
      <c r="L80" s="183"/>
      <c r="M80" s="15"/>
      <c r="N80" s="183"/>
      <c r="O80" s="13"/>
      <c r="P80" s="183"/>
      <c r="Q80" s="13"/>
      <c r="R80" s="183"/>
      <c r="S80" s="15"/>
      <c r="T80" s="183"/>
      <c r="U80" s="13"/>
      <c r="V80" s="183"/>
      <c r="W80" s="183"/>
      <c r="X80" s="139"/>
      <c r="Y80" s="139"/>
      <c r="Z80" s="166"/>
    </row>
    <row r="81" spans="1:26" s="3" customFormat="1" hidden="1" x14ac:dyDescent="0.25">
      <c r="A81" s="479"/>
      <c r="B81" s="486"/>
      <c r="C81" s="82"/>
      <c r="D81" s="13"/>
      <c r="E81" s="22"/>
      <c r="F81" s="22"/>
      <c r="G81" s="13"/>
      <c r="H81" s="13"/>
      <c r="I81" s="13"/>
      <c r="J81" s="183"/>
      <c r="K81" s="13"/>
      <c r="L81" s="183"/>
      <c r="M81" s="15"/>
      <c r="N81" s="183"/>
      <c r="O81" s="13"/>
      <c r="P81" s="183"/>
      <c r="Q81" s="13"/>
      <c r="R81" s="183"/>
      <c r="S81" s="15"/>
      <c r="T81" s="183"/>
      <c r="U81" s="13"/>
      <c r="V81" s="183"/>
      <c r="W81" s="183"/>
      <c r="X81" s="139"/>
      <c r="Y81" s="139"/>
      <c r="Z81" s="166"/>
    </row>
    <row r="82" spans="1:26" s="3" customFormat="1" hidden="1" x14ac:dyDescent="0.25">
      <c r="A82" s="479"/>
      <c r="B82" s="486"/>
      <c r="C82" s="82"/>
      <c r="D82" s="13"/>
      <c r="E82" s="22"/>
      <c r="F82" s="22"/>
      <c r="G82" s="13"/>
      <c r="H82" s="13"/>
      <c r="I82" s="13"/>
      <c r="J82" s="183"/>
      <c r="K82" s="13"/>
      <c r="L82" s="183"/>
      <c r="M82" s="15"/>
      <c r="N82" s="183"/>
      <c r="O82" s="13"/>
      <c r="P82" s="183"/>
      <c r="Q82" s="13"/>
      <c r="R82" s="183"/>
      <c r="S82" s="15"/>
      <c r="T82" s="183"/>
      <c r="U82" s="13"/>
      <c r="V82" s="183"/>
      <c r="W82" s="183"/>
      <c r="X82" s="139"/>
      <c r="Y82" s="139"/>
      <c r="Z82" s="166"/>
    </row>
    <row r="83" spans="1:26" s="3" customFormat="1" hidden="1" x14ac:dyDescent="0.25">
      <c r="A83" s="479"/>
      <c r="B83" s="486"/>
      <c r="C83" s="174"/>
      <c r="D83" s="13"/>
      <c r="E83" s="22"/>
      <c r="F83" s="22"/>
      <c r="G83" s="13"/>
      <c r="H83" s="13"/>
      <c r="I83" s="13"/>
      <c r="J83" s="183"/>
      <c r="K83" s="13"/>
      <c r="L83" s="183"/>
      <c r="M83" s="15"/>
      <c r="N83" s="183"/>
      <c r="O83" s="13"/>
      <c r="P83" s="183"/>
      <c r="Q83" s="13"/>
      <c r="R83" s="183"/>
      <c r="S83" s="15"/>
      <c r="T83" s="183"/>
      <c r="U83" s="13"/>
      <c r="V83" s="183"/>
      <c r="W83" s="183"/>
      <c r="X83" s="139"/>
      <c r="Y83" s="139"/>
      <c r="Z83" s="166"/>
    </row>
    <row r="84" spans="1:26" s="3" customFormat="1" hidden="1" x14ac:dyDescent="0.25">
      <c r="A84" s="479"/>
      <c r="B84" s="13"/>
      <c r="C84" s="13"/>
      <c r="D84" s="16"/>
      <c r="E84" s="16"/>
      <c r="F84" s="16"/>
      <c r="G84" s="6"/>
      <c r="H84" s="6"/>
      <c r="I84" s="6"/>
      <c r="J84" s="6"/>
      <c r="K84" s="17"/>
      <c r="L84" s="6"/>
      <c r="M84" s="6"/>
      <c r="N84" s="6"/>
      <c r="O84" s="16"/>
      <c r="P84" s="6"/>
      <c r="Q84" s="17"/>
      <c r="R84" s="6"/>
      <c r="S84" s="171"/>
      <c r="T84" s="6" t="s">
        <v>1</v>
      </c>
      <c r="U84" s="6">
        <f>IF(G85&gt;0,1,0)</f>
        <v>0</v>
      </c>
      <c r="V84" s="6" t="e">
        <f>ROUNDDOWN(W84,0)</f>
        <v>#DIV/0!</v>
      </c>
      <c r="W84" s="6" t="e">
        <f>AVERAGEIF(G78:G83,"SI",W78:W83)</f>
        <v>#DIV/0!</v>
      </c>
      <c r="X84" s="139"/>
      <c r="Y84" s="139"/>
      <c r="Z84" s="166"/>
    </row>
    <row r="85" spans="1:26" s="3" customFormat="1" ht="15.75" hidden="1" thickBot="1" x14ac:dyDescent="0.3">
      <c r="A85" s="487"/>
      <c r="B85" s="14"/>
      <c r="C85" s="14"/>
      <c r="D85" s="18">
        <f>COUNTA(D78:D83)</f>
        <v>0</v>
      </c>
      <c r="E85" s="18"/>
      <c r="F85" s="18"/>
      <c r="G85" s="10">
        <f>COUNTIF(G78:G83,"SI")</f>
        <v>0</v>
      </c>
      <c r="H85" s="10">
        <f>COUNTIF(H78:H83,"SI")</f>
        <v>0</v>
      </c>
      <c r="I85" s="10"/>
      <c r="J85" s="10"/>
      <c r="K85" s="19"/>
      <c r="L85" s="10"/>
      <c r="M85" s="10"/>
      <c r="N85" s="10"/>
      <c r="O85" s="18"/>
      <c r="P85" s="10"/>
      <c r="Q85" s="19"/>
      <c r="R85" s="10"/>
      <c r="S85" s="172"/>
      <c r="T85" s="10" t="s">
        <v>27</v>
      </c>
      <c r="U85" s="10">
        <f>IF(H85&gt;0,1,0)</f>
        <v>0</v>
      </c>
      <c r="V85" s="10" t="e">
        <f>ROUNDDOWN(W85,0)</f>
        <v>#DIV/0!</v>
      </c>
      <c r="W85" s="10" t="e">
        <f>AVERAGEIF(H78:H83,"SI",W78:W83)</f>
        <v>#DIV/0!</v>
      </c>
      <c r="X85" s="167"/>
      <c r="Y85" s="167"/>
      <c r="Z85" s="168"/>
    </row>
  </sheetData>
  <mergeCells count="26">
    <mergeCell ref="B78:B83"/>
    <mergeCell ref="A78:A85"/>
    <mergeCell ref="A46:A53"/>
    <mergeCell ref="B46:B51"/>
    <mergeCell ref="A9:A13"/>
    <mergeCell ref="A14:A21"/>
    <mergeCell ref="A22:A29"/>
    <mergeCell ref="A70:A77"/>
    <mergeCell ref="B70:B75"/>
    <mergeCell ref="B54:B59"/>
    <mergeCell ref="B62:B67"/>
    <mergeCell ref="B9:B11"/>
    <mergeCell ref="B14:B19"/>
    <mergeCell ref="B22:B27"/>
    <mergeCell ref="B30:B35"/>
    <mergeCell ref="B38:B43"/>
    <mergeCell ref="A30:A37"/>
    <mergeCell ref="A38:A45"/>
    <mergeCell ref="A54:A61"/>
    <mergeCell ref="A62:A69"/>
    <mergeCell ref="A1:B7"/>
    <mergeCell ref="C1:W7"/>
    <mergeCell ref="X1:Z4"/>
    <mergeCell ref="Y5:Z5"/>
    <mergeCell ref="Y6:Z6"/>
    <mergeCell ref="Y7:Z7"/>
  </mergeCells>
  <conditionalFormatting sqref="X8:X1048576">
    <cfRule type="containsText" dxfId="43" priority="34" operator="containsText" text="FUERTE">
      <formula>NOT(ISERROR(SEARCH("FUERTE",X8)))</formula>
    </cfRule>
    <cfRule type="containsText" dxfId="42" priority="35" operator="containsText" text="MODERADO">
      <formula>NOT(ISERROR(SEARCH("MODERADO",X8)))</formula>
    </cfRule>
    <cfRule type="containsText" dxfId="41" priority="36" operator="containsText" text="DÉBIL">
      <formula>NOT(ISERROR(SEARCH("DÉBIL",X8)))</formula>
    </cfRule>
  </conditionalFormatting>
  <conditionalFormatting sqref="Y8:Y1048576">
    <cfRule type="containsText" dxfId="40" priority="27" operator="containsText" text="MODERADO">
      <formula>NOT(ISERROR(SEARCH("MODERADO",Y8)))</formula>
    </cfRule>
    <cfRule type="containsText" dxfId="39" priority="28" operator="containsText" text="MODERADO">
      <formula>NOT(ISERROR(SEARCH("MODERADO",Y8)))</formula>
    </cfRule>
    <cfRule type="containsText" dxfId="38" priority="29" operator="containsText" text="MODERDO">
      <formula>NOT(ISERROR(SEARCH("MODERDO",Y8)))</formula>
    </cfRule>
    <cfRule type="containsText" dxfId="37" priority="30" operator="containsText" text="FUERTE">
      <formula>NOT(ISERROR(SEARCH("FUERTE",Y8)))</formula>
    </cfRule>
    <cfRule type="containsText" dxfId="36" priority="31" operator="containsText" text="FUERTE">
      <formula>NOT(ISERROR(SEARCH("FUERTE",Y8)))</formula>
    </cfRule>
    <cfRule type="containsText" dxfId="35" priority="32" operator="containsText" text="MODERO">
      <formula>NOT(ISERROR(SEARCH("MODERO",Y8)))</formula>
    </cfRule>
    <cfRule type="containsText" dxfId="34" priority="33" operator="containsText" text="DÉBIL">
      <formula>NOT(ISERROR(SEARCH("DÉBIL",Y8)))</formula>
    </cfRule>
  </conditionalFormatting>
  <conditionalFormatting sqref="Z8">
    <cfRule type="containsText" dxfId="33" priority="20" stopIfTrue="1" operator="containsText" text="MODERADO">
      <formula>NOT(ISERROR(SEARCH("MODERADO",Z8)))</formula>
    </cfRule>
    <cfRule type="containsText" dxfId="32" priority="21" operator="containsText" text="MODERADO">
      <formula>NOT(ISERROR(SEARCH("MODERADO",Z8)))</formula>
    </cfRule>
    <cfRule type="containsText" dxfId="31" priority="22" operator="containsText" text="MODERDO">
      <formula>NOT(ISERROR(SEARCH("MODERDO",Z8)))</formula>
    </cfRule>
    <cfRule type="containsText" dxfId="30" priority="23" stopIfTrue="1" operator="containsText" text="FUERTE">
      <formula>NOT(ISERROR(SEARCH("FUERTE",Z8)))</formula>
    </cfRule>
    <cfRule type="containsText" dxfId="29" priority="24" operator="containsText" text="FUERTE">
      <formula>NOT(ISERROR(SEARCH("FUERTE",Z8)))</formula>
    </cfRule>
    <cfRule type="containsText" dxfId="28" priority="25" operator="containsText" text="MODERO">
      <formula>NOT(ISERROR(SEARCH("MODERO",Z8)))</formula>
    </cfRule>
    <cfRule type="containsText" dxfId="27" priority="26" stopIfTrue="1" operator="containsText" text="DÉBIL">
      <formula>NOT(ISERROR(SEARCH("DÉBIL",Z8)))</formula>
    </cfRule>
  </conditionalFormatting>
  <conditionalFormatting sqref="Z17:Z82 Z9:Z15">
    <cfRule type="containsText" dxfId="26" priority="17" operator="containsText" text="DÉBIL">
      <formula>NOT(ISERROR(SEARCH("DÉBIL",Z9)))</formula>
    </cfRule>
    <cfRule type="containsText" dxfId="25" priority="18" operator="containsText" text="MODERADO">
      <formula>NOT(ISERROR(SEARCH("MODERADO",Z9)))</formula>
    </cfRule>
    <cfRule type="containsText" dxfId="24" priority="19" operator="containsText" text="FUERTE">
      <formula>NOT(ISERROR(SEARCH("FUERTE",Z9)))</formula>
    </cfRule>
  </conditionalFormatting>
  <conditionalFormatting sqref="Z16">
    <cfRule type="containsText" dxfId="23" priority="1" operator="containsText" text="DÉBIL">
      <formula>NOT(ISERROR(SEARCH("DÉBIL",Z16)))</formula>
    </cfRule>
    <cfRule type="containsText" dxfId="22" priority="2" operator="containsText" text="MODERADO">
      <formula>NOT(ISERROR(SEARCH("MODERADO",Z16)))</formula>
    </cfRule>
    <cfRule type="containsText" dxfId="21" priority="3" operator="containsText" text="FUERTE">
      <formula>NOT(ISERROR(SEARCH("FUERTE",Z16)))</formula>
    </cfRule>
  </conditionalFormatting>
  <pageMargins left="0.7" right="0.7" top="0.75" bottom="0.75" header="0.3" footer="0.3"/>
  <pageSetup paperSize="9" scale="17" orientation="portrait" r:id="rId1"/>
  <ignoredErrors>
    <ignoredError sqref="D13 D21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400-000000000000}">
          <x14:formula1>
            <xm:f>Hoja3!$A$39:$A$40</xm:f>
          </x14:formula1>
          <xm:sqref>I60 I84 I52 G46:H52 I20 I12 G70:H76 G54:H60 G22:H26 I68 I76 G38:H42 G62:H68 G78:H84 G30:H34 G14:H20 G9:H12</xm:sqref>
        </x14:dataValidation>
        <x14:dataValidation type="list" allowBlank="1" showInputMessage="1" showErrorMessage="1" xr:uid="{00000000-0002-0000-0400-000001000000}">
          <x14:formula1>
            <xm:f>Hoja1!$G$3:$G$4</xm:f>
          </x14:formula1>
          <xm:sqref>I14:I19 I22:I27 I30:I35 I38:I43 I46:I51 I54:I59 I62:I67 I70:I75 I78:I83 I9:I11</xm:sqref>
        </x14:dataValidation>
        <x14:dataValidation type="list" allowBlank="1" showInputMessage="1" showErrorMessage="1" xr:uid="{00000000-0002-0000-0400-000002000000}">
          <x14:formula1>
            <xm:f>Hoja1!$G$28:$G$30</xm:f>
          </x14:formula1>
          <xm:sqref>X1:X7 U8:U1048576</xm:sqref>
        </x14:dataValidation>
        <x14:dataValidation type="list" allowBlank="1" showInputMessage="1" showErrorMessage="1" xr:uid="{00000000-0002-0000-0400-000003000000}">
          <x14:formula1>
            <xm:f>Hoja1!$G$11:$G$12</xm:f>
          </x14:formula1>
          <xm:sqref>M14:M19 M22:M27 M30:M35 M38:M43 M46:M51 M54:M59 M62:M67 M70:M75 M78:M83 M9:M11</xm:sqref>
        </x14:dataValidation>
        <x14:dataValidation type="list" allowBlank="1" showInputMessage="1" showErrorMessage="1" xr:uid="{00000000-0002-0000-0400-000004000000}">
          <x14:formula1>
            <xm:f>Hoja1!$B$20:$B$22</xm:f>
          </x14:formula1>
          <xm:sqref>Y8:Y1048576</xm:sqref>
        </x14:dataValidation>
        <x14:dataValidation type="list" allowBlank="1" showInputMessage="1" showErrorMessage="1" xr:uid="{00000000-0002-0000-0400-000005000000}">
          <x14:formula1>
            <xm:f>Hoja1!$B$25:$B$26</xm:f>
          </x14:formula1>
          <xm:sqref>K8:K1048576</xm:sqref>
        </x14:dataValidation>
        <x14:dataValidation type="list" allowBlank="1" showInputMessage="1" showErrorMessage="1" xr:uid="{00000000-0002-0000-0400-000006000000}">
          <x14:formula1>
            <xm:f>Hoja1!$B$13:$B$15</xm:f>
          </x14:formula1>
          <xm:sqref>O9:O1048576</xm:sqref>
        </x14:dataValidation>
        <x14:dataValidation type="list" allowBlank="1" showInputMessage="1" showErrorMessage="1" xr:uid="{00000000-0002-0000-0400-000007000000}">
          <x14:formula1>
            <xm:f>Hoja1!$C$25:$C$26</xm:f>
          </x14:formula1>
          <xm:sqref>Q8:Q1048576</xm:sqref>
        </x14:dataValidation>
        <x14:dataValidation type="list" allowBlank="1" showInputMessage="1" showErrorMessage="1" xr:uid="{00000000-0002-0000-0400-000008000000}">
          <x14:formula1>
            <xm:f>Hoja1!$G$24:$G$25</xm:f>
          </x14:formula1>
          <xm:sqref>S8:S1048576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N90"/>
  <sheetViews>
    <sheetView view="pageBreakPreview" topLeftCell="A13" zoomScale="50" zoomScaleNormal="80" zoomScaleSheetLayoutView="50" workbookViewId="0">
      <selection activeCell="T24" sqref="T24"/>
    </sheetView>
  </sheetViews>
  <sheetFormatPr baseColWidth="10" defaultColWidth="6.85546875" defaultRowHeight="27.75" customHeight="1" x14ac:dyDescent="0.25"/>
  <cols>
    <col min="1" max="1" width="6.85546875" style="3"/>
    <col min="6" max="6" width="7.140625" customWidth="1"/>
    <col min="21" max="22" width="7" customWidth="1"/>
    <col min="26" max="26" width="6.42578125" customWidth="1"/>
  </cols>
  <sheetData>
    <row r="1" spans="1:40" s="3" customFormat="1" ht="27.75" customHeight="1" x14ac:dyDescent="0.25">
      <c r="A1" s="24"/>
      <c r="B1" s="531"/>
      <c r="C1" s="532"/>
      <c r="D1" s="532"/>
      <c r="E1" s="532"/>
      <c r="F1" s="532"/>
      <c r="G1" s="533"/>
      <c r="H1" s="536" t="s">
        <v>226</v>
      </c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8"/>
      <c r="AE1" s="342" t="s">
        <v>204</v>
      </c>
      <c r="AF1" s="343"/>
      <c r="AG1" s="343"/>
      <c r="AH1" s="344"/>
      <c r="AI1" s="24"/>
      <c r="AJ1" s="24"/>
      <c r="AK1" s="24"/>
      <c r="AL1" s="24"/>
      <c r="AM1" s="24"/>
      <c r="AN1" s="24"/>
    </row>
    <row r="2" spans="1:40" s="3" customFormat="1" ht="27.75" customHeight="1" x14ac:dyDescent="0.25">
      <c r="A2" s="24"/>
      <c r="B2" s="481"/>
      <c r="C2" s="482"/>
      <c r="D2" s="482"/>
      <c r="E2" s="482"/>
      <c r="F2" s="482"/>
      <c r="G2" s="534"/>
      <c r="H2" s="539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1"/>
      <c r="AE2" s="345"/>
      <c r="AF2" s="530"/>
      <c r="AG2" s="530"/>
      <c r="AH2" s="347"/>
      <c r="AI2" s="24"/>
      <c r="AJ2" s="24"/>
      <c r="AK2" s="24"/>
      <c r="AL2" s="24"/>
      <c r="AM2" s="24"/>
      <c r="AN2" s="24"/>
    </row>
    <row r="3" spans="1:40" s="3" customFormat="1" ht="27.75" customHeight="1" x14ac:dyDescent="0.25">
      <c r="A3" s="24"/>
      <c r="B3" s="481"/>
      <c r="C3" s="482"/>
      <c r="D3" s="482"/>
      <c r="E3" s="482"/>
      <c r="F3" s="482"/>
      <c r="G3" s="534"/>
      <c r="H3" s="539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1"/>
      <c r="AE3" s="345"/>
      <c r="AF3" s="530"/>
      <c r="AG3" s="530"/>
      <c r="AH3" s="347"/>
      <c r="AI3" s="24"/>
      <c r="AJ3" s="24"/>
      <c r="AK3" s="24"/>
      <c r="AL3" s="24"/>
      <c r="AM3" s="24"/>
      <c r="AN3" s="24"/>
    </row>
    <row r="4" spans="1:40" s="3" customFormat="1" ht="27.75" customHeight="1" x14ac:dyDescent="0.25">
      <c r="A4" s="24"/>
      <c r="B4" s="481"/>
      <c r="C4" s="482"/>
      <c r="D4" s="482"/>
      <c r="E4" s="482"/>
      <c r="F4" s="482"/>
      <c r="G4" s="534"/>
      <c r="H4" s="539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1"/>
      <c r="AE4" s="348"/>
      <c r="AF4" s="349"/>
      <c r="AG4" s="349"/>
      <c r="AH4" s="350"/>
      <c r="AI4" s="24"/>
      <c r="AJ4" s="24"/>
      <c r="AK4" s="24"/>
      <c r="AL4" s="24"/>
      <c r="AM4" s="24"/>
      <c r="AN4" s="24"/>
    </row>
    <row r="5" spans="1:40" s="3" customFormat="1" ht="27.75" customHeight="1" x14ac:dyDescent="0.25">
      <c r="A5" s="24"/>
      <c r="B5" s="481"/>
      <c r="C5" s="482"/>
      <c r="D5" s="482"/>
      <c r="E5" s="482"/>
      <c r="F5" s="482"/>
      <c r="G5" s="534"/>
      <c r="H5" s="539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1"/>
      <c r="AE5" s="351" t="s">
        <v>386</v>
      </c>
      <c r="AF5" s="525"/>
      <c r="AG5" s="525"/>
      <c r="AH5" s="352"/>
      <c r="AI5" s="24"/>
      <c r="AJ5" s="24"/>
      <c r="AK5" s="24"/>
      <c r="AL5" s="24"/>
      <c r="AM5" s="24"/>
      <c r="AN5" s="24"/>
    </row>
    <row r="6" spans="1:40" s="3" customFormat="1" ht="27.75" customHeight="1" x14ac:dyDescent="0.25">
      <c r="A6" s="24"/>
      <c r="B6" s="481"/>
      <c r="C6" s="482"/>
      <c r="D6" s="482"/>
      <c r="E6" s="482"/>
      <c r="F6" s="482"/>
      <c r="G6" s="534"/>
      <c r="H6" s="539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1"/>
      <c r="AE6" s="526"/>
      <c r="AF6" s="527"/>
      <c r="AG6" s="527"/>
      <c r="AH6" s="528"/>
      <c r="AI6" s="24"/>
      <c r="AJ6" s="24"/>
      <c r="AK6" s="24"/>
      <c r="AL6" s="24"/>
      <c r="AM6" s="24"/>
      <c r="AN6" s="24"/>
    </row>
    <row r="7" spans="1:40" s="3" customFormat="1" ht="27.75" customHeight="1" x14ac:dyDescent="0.25">
      <c r="A7" s="24"/>
      <c r="B7" s="481"/>
      <c r="C7" s="482"/>
      <c r="D7" s="482"/>
      <c r="E7" s="482"/>
      <c r="F7" s="482"/>
      <c r="G7" s="534"/>
      <c r="H7" s="539"/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0"/>
      <c r="T7" s="540"/>
      <c r="U7" s="540"/>
      <c r="V7" s="540"/>
      <c r="W7" s="540"/>
      <c r="X7" s="540"/>
      <c r="Y7" s="540"/>
      <c r="Z7" s="540"/>
      <c r="AA7" s="540"/>
      <c r="AB7" s="540"/>
      <c r="AC7" s="540"/>
      <c r="AD7" s="541"/>
      <c r="AE7" s="526"/>
      <c r="AF7" s="527"/>
      <c r="AG7" s="527"/>
      <c r="AH7" s="528"/>
      <c r="AI7" s="24"/>
      <c r="AJ7" s="24"/>
      <c r="AK7" s="24"/>
      <c r="AL7" s="24"/>
      <c r="AM7" s="24"/>
      <c r="AN7" s="24"/>
    </row>
    <row r="8" spans="1:40" s="3" customFormat="1" ht="27.75" customHeight="1" x14ac:dyDescent="0.25">
      <c r="A8" s="24"/>
      <c r="B8" s="483"/>
      <c r="C8" s="484"/>
      <c r="D8" s="484"/>
      <c r="E8" s="484"/>
      <c r="F8" s="484"/>
      <c r="G8" s="535"/>
      <c r="H8" s="542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543"/>
      <c r="U8" s="543"/>
      <c r="V8" s="543"/>
      <c r="W8" s="543"/>
      <c r="X8" s="543"/>
      <c r="Y8" s="543"/>
      <c r="Z8" s="543"/>
      <c r="AA8" s="543"/>
      <c r="AB8" s="543"/>
      <c r="AC8" s="543"/>
      <c r="AD8" s="544"/>
      <c r="AE8" s="353"/>
      <c r="AF8" s="529"/>
      <c r="AG8" s="529"/>
      <c r="AH8" s="354"/>
      <c r="AI8" s="24"/>
      <c r="AJ8" s="24"/>
      <c r="AK8" s="24"/>
      <c r="AL8" s="24"/>
      <c r="AM8" s="24"/>
      <c r="AN8" s="24"/>
    </row>
    <row r="9" spans="1:40" s="3" customFormat="1" ht="27.75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</row>
    <row r="10" spans="1:40" s="3" customFormat="1" ht="14.25" customHeight="1" x14ac:dyDescent="0.25">
      <c r="A10" s="24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24"/>
      <c r="AJ10" s="24"/>
      <c r="AK10" s="24"/>
      <c r="AL10" s="24"/>
      <c r="AM10" s="24"/>
      <c r="AN10" s="24"/>
    </row>
    <row r="11" spans="1:40" s="3" customFormat="1" ht="27.75" customHeight="1" x14ac:dyDescent="0.55000000000000004">
      <c r="A11" s="24"/>
      <c r="B11" s="496" t="s">
        <v>152</v>
      </c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497"/>
      <c r="AE11" s="497"/>
      <c r="AF11" s="497"/>
      <c r="AG11" s="497"/>
      <c r="AH11" s="498"/>
      <c r="AI11" s="24"/>
      <c r="AJ11" s="24"/>
      <c r="AK11" s="24"/>
      <c r="AL11" s="24"/>
      <c r="AM11" s="24"/>
      <c r="AN11" s="24"/>
    </row>
    <row r="12" spans="1:40" s="3" customFormat="1" ht="45" customHeight="1" x14ac:dyDescent="0.25">
      <c r="A12" s="24"/>
      <c r="B12" s="493" t="s">
        <v>172</v>
      </c>
      <c r="C12" s="494"/>
      <c r="D12" s="494"/>
      <c r="E12" s="494"/>
      <c r="F12" s="494"/>
      <c r="G12" s="494"/>
      <c r="H12" s="494"/>
      <c r="I12" s="494"/>
      <c r="J12" s="494"/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5"/>
      <c r="AI12" s="24"/>
      <c r="AJ12" s="24"/>
      <c r="AK12" s="24"/>
      <c r="AL12" s="24"/>
      <c r="AM12" s="24"/>
      <c r="AN12" s="24"/>
    </row>
    <row r="13" spans="1:40" s="3" customFormat="1" ht="27.75" customHeight="1" x14ac:dyDescent="0.25">
      <c r="A13" s="24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7"/>
      <c r="AI13" s="24"/>
      <c r="AJ13" s="24"/>
      <c r="AK13" s="24"/>
      <c r="AL13" s="24"/>
      <c r="AM13" s="24"/>
      <c r="AN13" s="24"/>
    </row>
    <row r="14" spans="1:40" s="3" customFormat="1" ht="27.75" customHeight="1" x14ac:dyDescent="0.25">
      <c r="A14" s="24"/>
      <c r="B14" s="26"/>
      <c r="C14" s="25"/>
      <c r="D14" s="25"/>
      <c r="E14" s="25"/>
      <c r="F14" s="524" t="s">
        <v>1</v>
      </c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4"/>
      <c r="Y14" s="524"/>
      <c r="Z14" s="524"/>
      <c r="AA14" s="524"/>
      <c r="AB14" s="524"/>
      <c r="AC14" s="524"/>
      <c r="AD14" s="524"/>
      <c r="AE14" s="25"/>
      <c r="AF14" s="25"/>
      <c r="AG14" s="25"/>
      <c r="AH14" s="27"/>
      <c r="AI14" s="24"/>
      <c r="AJ14" s="24"/>
      <c r="AK14" s="24"/>
      <c r="AL14" s="24"/>
      <c r="AM14" s="24"/>
      <c r="AN14" s="24"/>
    </row>
    <row r="15" spans="1:40" ht="27.75" customHeight="1" x14ac:dyDescent="0.25">
      <c r="A15" s="24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7"/>
      <c r="AI15" s="24"/>
      <c r="AJ15" s="24"/>
      <c r="AK15" s="24"/>
      <c r="AL15" s="24"/>
      <c r="AM15" s="24"/>
      <c r="AN15" s="24"/>
    </row>
    <row r="16" spans="1:40" ht="27.75" customHeight="1" thickBot="1" x14ac:dyDescent="0.3">
      <c r="A16" s="24"/>
      <c r="B16" s="26"/>
      <c r="C16" s="25"/>
      <c r="D16" s="25"/>
      <c r="E16" s="25"/>
      <c r="F16" s="503" t="s">
        <v>162</v>
      </c>
      <c r="G16" s="503"/>
      <c r="H16" s="503"/>
      <c r="I16" s="503"/>
      <c r="J16" s="503"/>
      <c r="K16" s="503" t="s">
        <v>163</v>
      </c>
      <c r="L16" s="503"/>
      <c r="M16" s="503"/>
      <c r="N16" s="503"/>
      <c r="O16" s="503"/>
      <c r="P16" s="503" t="s">
        <v>164</v>
      </c>
      <c r="Q16" s="503"/>
      <c r="R16" s="503"/>
      <c r="S16" s="503"/>
      <c r="T16" s="503"/>
      <c r="U16" s="503" t="s">
        <v>165</v>
      </c>
      <c r="V16" s="503"/>
      <c r="W16" s="503"/>
      <c r="X16" s="503"/>
      <c r="Y16" s="503"/>
      <c r="Z16" s="503" t="s">
        <v>166</v>
      </c>
      <c r="AA16" s="503"/>
      <c r="AB16" s="503"/>
      <c r="AC16" s="503"/>
      <c r="AD16" s="503"/>
      <c r="AE16" s="25"/>
      <c r="AF16" s="25"/>
      <c r="AG16" s="25"/>
      <c r="AH16" s="27"/>
      <c r="AI16" s="24"/>
      <c r="AJ16" s="24"/>
      <c r="AK16" s="24"/>
      <c r="AL16" s="24"/>
      <c r="AM16" s="24"/>
      <c r="AN16" s="24"/>
    </row>
    <row r="17" spans="1:40" ht="27.75" customHeight="1" x14ac:dyDescent="0.25">
      <c r="A17" s="24"/>
      <c r="B17" s="523" t="s">
        <v>27</v>
      </c>
      <c r="C17" s="40"/>
      <c r="D17" s="25"/>
      <c r="E17" s="25"/>
      <c r="F17" s="94" t="str">
        <f>IF(AND('2.Identificacion_Riesgos'!$J$10=1,'2.Identificacion_Riesgos'!$L$10=1),'2.Identificacion_Riesgos'!A10,"")</f>
        <v/>
      </c>
      <c r="G17" s="95" t="str">
        <f>IF(AND('2.Identificacion_Riesgos'!$J$15=1,'2.Identificacion_Riesgos'!$L$15=1),'2.Identificacion_Riesgos'!$A$15,"")</f>
        <v/>
      </c>
      <c r="H17" s="95" t="str">
        <f>IF(AND('2.Identificacion_Riesgos'!$J$20=1,'2.Identificacion_Riesgos'!$L$20=1),'2.Identificacion_Riesgos'!$A$20,"")</f>
        <v/>
      </c>
      <c r="I17" s="95" t="str">
        <f>IF(AND('2.Identificacion_Riesgos'!$J$25=1,'2.Identificacion_Riesgos'!$L$25=1),'2.Identificacion_Riesgos'!$A$25,"")</f>
        <v/>
      </c>
      <c r="J17" s="96" t="str">
        <f>IF(AND('2.Identificacion_Riesgos'!$J$30=1,'2.Identificacion_Riesgos'!$L$30=1),'2.Identificacion_Riesgos'!$A$30,"")</f>
        <v/>
      </c>
      <c r="K17" s="94" t="str">
        <f>IF(AND('2.Identificacion_Riesgos'!$J$10=1,'2.Identificacion_Riesgos'!$L$10=2),'2.Identificacion_Riesgos'!$A$10,"")</f>
        <v/>
      </c>
      <c r="L17" s="95" t="str">
        <f>IF(AND('2.Identificacion_Riesgos'!$J$15=1,'2.Identificacion_Riesgos'!$L$15=2),'2.Identificacion_Riesgos'!$A$15,"")</f>
        <v/>
      </c>
      <c r="M17" s="95" t="str">
        <f>IF(AND('2.Identificacion_Riesgos'!$J$20=1,'2.Identificacion_Riesgos'!$L$20=2),'2.Identificacion_Riesgos'!$A$20,"")</f>
        <v/>
      </c>
      <c r="N17" s="95" t="str">
        <f>IF(AND('2.Identificacion_Riesgos'!$J$25=1,'2.Identificacion_Riesgos'!$L$25=2),'2.Identificacion_Riesgos'!$A$25,"")</f>
        <v/>
      </c>
      <c r="O17" s="96" t="str">
        <f>IF(AND('2.Identificacion_Riesgos'!$J$30=1,'2.Identificacion_Riesgos'!$L$30=2),'2.Identificacion_Riesgos'!$A$30,"")</f>
        <v/>
      </c>
      <c r="P17" s="99" t="str">
        <f>IF(AND('2.Identificacion_Riesgos'!$J$10=1,'2.Identificacion_Riesgos'!$L$10=3),'2.Identificacion_Riesgos'!$A$10,"")</f>
        <v/>
      </c>
      <c r="Q17" s="100" t="str">
        <f>IF(AND('2.Identificacion_Riesgos'!$J$15=1,'2.Identificacion_Riesgos'!$L$15=3),'2.Identificacion_Riesgos'!$A$15,"")</f>
        <v/>
      </c>
      <c r="R17" s="100" t="str">
        <f>IF(AND('2.Identificacion_Riesgos'!$J$20=1,'2.Identificacion_Riesgos'!$L$20=3),'2.Identificacion_Riesgos'!$A$20,"")</f>
        <v/>
      </c>
      <c r="S17" s="100" t="str">
        <f>IF(AND('2.Identificacion_Riesgos'!$J$25=1,'2.Identificacion_Riesgos'!$L$25=3),'2.Identificacion_Riesgos'!$A$25,"")</f>
        <v/>
      </c>
      <c r="T17" s="101" t="str">
        <f>IF(AND('2.Identificacion_Riesgos'!$J$30=1,'2.Identificacion_Riesgos'!$L$30=3),'2.Identificacion_Riesgos'!$A$30,"")</f>
        <v/>
      </c>
      <c r="U17" s="89" t="str">
        <f>IF(AND('2.Identificacion_Riesgos'!$J$10=1,'2.Identificacion_Riesgos'!$L$10=4),'2.Identificacion_Riesgos'!$A$10,"")</f>
        <v/>
      </c>
      <c r="V17" s="90" t="str">
        <f>IF(AND('2.Identificacion_Riesgos'!$J$15=1,'2.Identificacion_Riesgos'!$L$15=4),'2.Identificacion_Riesgos'!$A$15,"")</f>
        <v/>
      </c>
      <c r="W17" s="90" t="str">
        <f>IF(AND('2.Identificacion_Riesgos'!$J$20=1,'2.Identificacion_Riesgos'!$L$20=4),'2.Identificacion_Riesgos'!$A$20,"")</f>
        <v/>
      </c>
      <c r="X17" s="90" t="str">
        <f>IF(AND('2.Identificacion_Riesgos'!$J$25=1,'2.Identificacion_Riesgos'!$L$25=4),'2.Identificacion_Riesgos'!$A$25,"")</f>
        <v/>
      </c>
      <c r="Y17" s="91" t="str">
        <f>IF(AND('2.Identificacion_Riesgos'!$J$30=1,'2.Identificacion_Riesgos'!$L$55=4),'2.Identificacion_Riesgos'!$A$30,"")</f>
        <v/>
      </c>
      <c r="Z17" s="89" t="str">
        <f>IF(AND('2.Identificacion_Riesgos'!$J$10=1,'2.Identificacion_Riesgos'!$L$10=5),'2.Identificacion_Riesgos'!$A$10,"")</f>
        <v/>
      </c>
      <c r="AA17" s="90" t="str">
        <f>IF(AND('2.Identificacion_Riesgos'!$J$15=1,'2.Identificacion_Riesgos'!$L$15=5),'2.Identificacion_Riesgos'!$A$15,"")</f>
        <v/>
      </c>
      <c r="AB17" s="90" t="str">
        <f>IF(AND('2.Identificacion_Riesgos'!$J$20=1,'2.Identificacion_Riesgos'!$L$20=5),'2.Identificacion_Riesgos'!$A$20,"")</f>
        <v/>
      </c>
      <c r="AC17" s="90" t="str">
        <f>IF(AND('2.Identificacion_Riesgos'!$J$25=1,'2.Identificacion_Riesgos'!$L$25=5),'2.Identificacion_Riesgos'!$A$25,"")</f>
        <v/>
      </c>
      <c r="AD17" s="91" t="str">
        <f>IF(AND('2.Identificacion_Riesgos'!$J$30=1,'2.Identificacion_Riesgos'!$L$30=5),'2.Identificacion_Riesgos'!$A$30,"")</f>
        <v/>
      </c>
      <c r="AE17" s="25"/>
      <c r="AF17" s="25"/>
      <c r="AG17" s="25"/>
      <c r="AH17" s="27"/>
      <c r="AI17" s="24"/>
      <c r="AJ17" s="24"/>
      <c r="AK17" s="24"/>
      <c r="AL17" s="24"/>
      <c r="AM17" s="24"/>
      <c r="AN17" s="24"/>
    </row>
    <row r="18" spans="1:40" ht="27.75" customHeight="1" x14ac:dyDescent="0.25">
      <c r="A18" s="24"/>
      <c r="B18" s="523"/>
      <c r="C18" s="503" t="s">
        <v>167</v>
      </c>
      <c r="D18" s="503"/>
      <c r="E18" s="503"/>
      <c r="F18" s="97" t="str">
        <f>IF(AND('2.Identificacion_Riesgos'!$J$35=1,'2.Identificacion_Riesgos'!$L$35=1),'2.Identificacion_Riesgos'!$A$35,"")</f>
        <v/>
      </c>
      <c r="G18" s="31" t="str">
        <f>IF(AND('2.Identificacion_Riesgos'!$J$40=1,'2.Identificacion_Riesgos'!$L$40=1),'2.Identificacion_Riesgos'!$A$40,"")</f>
        <v/>
      </c>
      <c r="H18" s="32" t="str">
        <f>IF(AND('2.Identificacion_Riesgos'!$J$45=1,'2.Identificacion_Riesgos'!$L$45=1),'2.Identificacion_Riesgos'!$A$45,"")</f>
        <v/>
      </c>
      <c r="I18" s="31" t="str">
        <f>IF(AND('2.Identificacion_Riesgos'!$J$50=1,'2.Identificacion_Riesgos'!$L$50=1),'2.Identificacion_Riesgos'!$A$50,"")</f>
        <v/>
      </c>
      <c r="J18" s="98" t="str">
        <f>IF(AND('2.Identificacion_Riesgos'!$J$55=1,'2.Identificacion_Riesgos'!$L$55=1),'2.Identificacion_Riesgos'!$A$55,"")</f>
        <v/>
      </c>
      <c r="K18" s="97" t="str">
        <f>IF(AND('2.Identificacion_Riesgos'!$J$35=1,'2.Identificacion_Riesgos'!$L$35=2),'2.Identificacion_Riesgos'!$A$35,"")</f>
        <v/>
      </c>
      <c r="L18" s="31" t="str">
        <f>IF(AND('2.Identificacion_Riesgos'!$J$40=1,'2.Identificacion_Riesgos'!$L$40=2),'2.Identificacion_Riesgos'!$A$40,"")</f>
        <v/>
      </c>
      <c r="M18" s="32" t="str">
        <f>IF(AND('2.Identificacion_Riesgos'!$J$45=1,'2.Identificacion_Riesgos'!$L$45=2),'2.Identificacion_Riesgos'!$A$45,"")</f>
        <v/>
      </c>
      <c r="N18" s="31" t="str">
        <f>IF(AND('2.Identificacion_Riesgos'!$J$50=1,'2.Identificacion_Riesgos'!$L$50=2),'2.Identificacion_Riesgos'!$A$50,"")</f>
        <v/>
      </c>
      <c r="O18" s="98" t="str">
        <f>IF(AND('2.Identificacion_Riesgos'!$J$55=1,'2.Identificacion_Riesgos'!$L$55=2),'2.Identificacion_Riesgos'!$A$55,"")</f>
        <v/>
      </c>
      <c r="P18" s="102" t="str">
        <f>IF(AND('2.Identificacion_Riesgos'!$J$35=1,'2.Identificacion_Riesgos'!$L$35=3),'2.Identificacion_Riesgos'!$A$35,"")</f>
        <v/>
      </c>
      <c r="Q18" s="33" t="str">
        <f>IF(AND('2.Identificacion_Riesgos'!$J$40=1,'2.Identificacion_Riesgos'!$L$40=3),'2.Identificacion_Riesgos'!$A$40,"")</f>
        <v/>
      </c>
      <c r="R18" s="34" t="str">
        <f>IF(AND('2.Identificacion_Riesgos'!$J$45=1,'2.Identificacion_Riesgos'!$L$45=3),'2.Identificacion_Riesgos'!$A$45,"")</f>
        <v/>
      </c>
      <c r="S18" s="33" t="str">
        <f>IF(AND('2.Identificacion_Riesgos'!$J$50=1,'2.Identificacion_Riesgos'!$L$50=3),'2.Identificacion_Riesgos'!$A$50,"")</f>
        <v/>
      </c>
      <c r="T18" s="103" t="str">
        <f>IF(AND('2.Identificacion_Riesgos'!$J$55=1,'2.Identificacion_Riesgos'!$L$55=3),'2.Identificacion_Riesgos'!$A$55,"")</f>
        <v/>
      </c>
      <c r="U18" s="92" t="str">
        <f>IF(AND('2.Identificacion_Riesgos'!$J$35=1,'2.Identificacion_Riesgos'!$L$35=4),'2.Identificacion_Riesgos'!$A$35,"")</f>
        <v/>
      </c>
      <c r="V18" s="35" t="str">
        <f>IF(AND('2.Identificacion_Riesgos'!$J$40=1,'2.Identificacion_Riesgos'!$L$40=4),'2.Identificacion_Riesgos'!$A$40,"")</f>
        <v/>
      </c>
      <c r="W18" s="36" t="str">
        <f>IF(AND('2.Identificacion_Riesgos'!$J$45=1,'2.Identificacion_Riesgos'!$L$45=4),'2.Identificacion_Riesgos'!$A$45,"")</f>
        <v/>
      </c>
      <c r="X18" s="35" t="str">
        <f>IF(AND('2.Identificacion_Riesgos'!$J$50=1,'2.Identificacion_Riesgos'!$L$50=4),'2.Identificacion_Riesgos'!$A$50,"")</f>
        <v/>
      </c>
      <c r="Y18" s="93" t="str">
        <f>IF(AND('2.Identificacion_Riesgos'!$J$55=1,'2.Identificacion_Riesgos'!$L$55=4),'2.Identificacion_Riesgos'!$A$55,"")</f>
        <v/>
      </c>
      <c r="Z18" s="92" t="str">
        <f>IF(AND('2.Identificacion_Riesgos'!$J$35=1,'2.Identificacion_Riesgos'!$L$35=5),'2.Identificacion_Riesgos'!$A$35,"")</f>
        <v/>
      </c>
      <c r="AA18" s="35" t="str">
        <f>IF(AND('2.Identificacion_Riesgos'!$J$40=1,'2.Identificacion_Riesgos'!$L$40=5),'2.Identificacion_Riesgos'!$A$40,"")</f>
        <v/>
      </c>
      <c r="AB18" s="36" t="str">
        <f>IF(AND('2.Identificacion_Riesgos'!$J$45=1,'2.Identificacion_Riesgos'!$L$45=5),'2.Identificacion_Riesgos'!$A$45,"")</f>
        <v/>
      </c>
      <c r="AC18" s="35" t="str">
        <f>IF(AND('2.Identificacion_Riesgos'!$J$50=1,'2.Identificacion_Riesgos'!$L$50=5),'2.Identificacion_Riesgos'!$A$50,"")</f>
        <v/>
      </c>
      <c r="AD18" s="93" t="str">
        <f>IF(AND('2.Identificacion_Riesgos'!$J$55=1,'2.Identificacion_Riesgos'!$L$55=5),'2.Identificacion_Riesgos'!$A$55,"")</f>
        <v/>
      </c>
      <c r="AE18" s="25"/>
      <c r="AF18" s="25"/>
      <c r="AG18" s="25"/>
      <c r="AH18" s="27"/>
      <c r="AI18" s="24"/>
      <c r="AJ18" s="24"/>
      <c r="AK18" s="24"/>
      <c r="AL18" s="24"/>
      <c r="AM18" s="24"/>
      <c r="AN18" s="24"/>
    </row>
    <row r="19" spans="1:40" ht="27.75" customHeight="1" thickBot="1" x14ac:dyDescent="0.3">
      <c r="A19" s="24"/>
      <c r="B19" s="523"/>
      <c r="C19" s="41"/>
      <c r="D19" s="41"/>
      <c r="E19" s="41"/>
      <c r="F19" s="520">
        <v>0.04</v>
      </c>
      <c r="G19" s="521"/>
      <c r="H19" s="521"/>
      <c r="I19" s="521"/>
      <c r="J19" s="522"/>
      <c r="K19" s="520">
        <v>0.16</v>
      </c>
      <c r="L19" s="521"/>
      <c r="M19" s="521"/>
      <c r="N19" s="521"/>
      <c r="O19" s="522"/>
      <c r="P19" s="507">
        <v>0.32</v>
      </c>
      <c r="Q19" s="508"/>
      <c r="R19" s="508"/>
      <c r="S19" s="508"/>
      <c r="T19" s="509"/>
      <c r="U19" s="499">
        <v>0.6</v>
      </c>
      <c r="V19" s="500"/>
      <c r="W19" s="500"/>
      <c r="X19" s="500"/>
      <c r="Y19" s="501"/>
      <c r="Z19" s="499">
        <v>0.68</v>
      </c>
      <c r="AA19" s="500"/>
      <c r="AB19" s="500"/>
      <c r="AC19" s="500"/>
      <c r="AD19" s="501"/>
      <c r="AE19" s="25"/>
      <c r="AF19" s="25"/>
      <c r="AG19" s="25"/>
      <c r="AH19" s="27"/>
      <c r="AI19" s="24"/>
      <c r="AJ19" s="24"/>
      <c r="AK19" s="24"/>
      <c r="AL19" s="24"/>
      <c r="AM19" s="24"/>
      <c r="AN19" s="24"/>
    </row>
    <row r="20" spans="1:40" ht="27.75" customHeight="1" x14ac:dyDescent="0.25">
      <c r="A20" s="24"/>
      <c r="B20" s="523"/>
      <c r="C20" s="41"/>
      <c r="D20" s="41"/>
      <c r="E20" s="41"/>
      <c r="F20" s="94" t="str">
        <f>IF(AND('2.Identificacion_Riesgos'!$J$10=2,'2.Identificacion_Riesgos'!$L$10=1),'2.Identificacion_Riesgos'!$A$10,"")</f>
        <v/>
      </c>
      <c r="G20" s="95" t="str">
        <f>IF(AND('2.Identificacion_Riesgos'!$J$15=2,'2.Identificacion_Riesgos'!$L$15=1),'2.Identificacion_Riesgos'!$A$15,"")</f>
        <v/>
      </c>
      <c r="H20" s="95" t="str">
        <f>IF(AND('2.Identificacion_Riesgos'!$J$20=2,'2.Identificacion_Riesgos'!$L$20=1),'2.Identificacion_Riesgos'!$A$20,"")</f>
        <v/>
      </c>
      <c r="I20" s="95" t="str">
        <f>IF(AND('2.Identificacion_Riesgos'!$J$25=2,'2.Identificacion_Riesgos'!$L$25=1),'2.Identificacion_Riesgos'!$A$25,"")</f>
        <v/>
      </c>
      <c r="J20" s="96" t="str">
        <f>IF(AND('2.Identificacion_Riesgos'!$J$30=2,'2.Identificacion_Riesgos'!$L$30=1),'2.Identificacion_Riesgos'!$A$30,"")</f>
        <v/>
      </c>
      <c r="K20" s="94" t="str">
        <f>IF(AND('2.Identificacion_Riesgos'!$J$10=2,'2.Identificacion_Riesgos'!$L$10=2),'2.Identificacion_Riesgos'!$A$10,"")</f>
        <v/>
      </c>
      <c r="L20" s="95" t="str">
        <f>IF(AND('2.Identificacion_Riesgos'!$J$15=2,'2.Identificacion_Riesgos'!$L$15=2),'2.Identificacion_Riesgos'!$A$15,"")</f>
        <v/>
      </c>
      <c r="M20" s="95" t="str">
        <f>IF(AND('2.Identificacion_Riesgos'!$J$20=2,'2.Identificacion_Riesgos'!$L$20=2),'2.Identificacion_Riesgos'!$A$20,"")</f>
        <v/>
      </c>
      <c r="N20" s="95" t="str">
        <f>IF(AND('2.Identificacion_Riesgos'!$J$25=2,'2.Identificacion_Riesgos'!$L$25=2),'2.Identificacion_Riesgos'!$A$25,"")</f>
        <v/>
      </c>
      <c r="O20" s="96" t="str">
        <f>IF(AND('2.Identificacion_Riesgos'!$J$30=2,'2.Identificacion_Riesgos'!$L$30=2),'2.Identificacion_Riesgos'!$A$30,"")</f>
        <v/>
      </c>
      <c r="P20" s="99" t="str">
        <f>IF(AND('2.Identificacion_Riesgos'!$J$10=2,'2.Identificacion_Riesgos'!$L$10=3),'2.Identificacion_Riesgos'!$A$10,"")</f>
        <v/>
      </c>
      <c r="Q20" s="100" t="str">
        <f>IF(AND('2.Identificacion_Riesgos'!$J$15=2,'2.Identificacion_Riesgos'!$L$15=3),'2.Identificacion_Riesgos'!$A$15,"")</f>
        <v/>
      </c>
      <c r="R20" s="100" t="str">
        <f>IF(AND('2.Identificacion_Riesgos'!$J$20=2,'2.Identificacion_Riesgos'!$L$20=3),'2.Identificacion_Riesgos'!$A$20,"")</f>
        <v/>
      </c>
      <c r="S20" s="100" t="str">
        <f>IF(AND('2.Identificacion_Riesgos'!$J$25=2,'2.Identificacion_Riesgos'!$L$25=3),'2.Identificacion_Riesgos'!$A$25,"")</f>
        <v/>
      </c>
      <c r="T20" s="101" t="str">
        <f>IF(AND('2.Identificacion_Riesgos'!$J$30=2,'2.Identificacion_Riesgos'!$L$30=3),'2.Identificacion_Riesgos'!$A$30,"")</f>
        <v/>
      </c>
      <c r="U20" s="89" t="str">
        <f>IF(AND('2.Identificacion_Riesgos'!$J$10=2,'2.Identificacion_Riesgos'!$L$10=4),'2.Identificacion_Riesgos'!$A$10,"")</f>
        <v/>
      </c>
      <c r="V20" s="90" t="str">
        <f>IF(AND('2.Identificacion_Riesgos'!$J$15=2,'2.Identificacion_Riesgos'!$L$15=4),'2.Identificacion_Riesgos'!$A$15,"")</f>
        <v>R2</v>
      </c>
      <c r="W20" s="90" t="str">
        <f>IF(AND('2.Identificacion_Riesgos'!$J$20=2,'2.Identificacion_Riesgos'!$L$20=4),'2.Identificacion_Riesgos'!$A$20,"")</f>
        <v/>
      </c>
      <c r="X20" s="90" t="str">
        <f>IF(AND('2.Identificacion_Riesgos'!$J$25=2,'2.Identificacion_Riesgos'!$L$25=4),'2.Identificacion_Riesgos'!$A$25,"")</f>
        <v/>
      </c>
      <c r="Y20" s="91" t="str">
        <f>IF(AND('2.Identificacion_Riesgos'!$J$30=2,'2.Identificacion_Riesgos'!$L$30=4),'2.Identificacion_Riesgos'!$A$30,"")</f>
        <v/>
      </c>
      <c r="Z20" s="84" t="str">
        <f>IF(AND('2.Identificacion_Riesgos'!$J$10=2,'2.Identificacion_Riesgos'!$L$10=5),'2.Identificacion_Riesgos'!$A$10,"")</f>
        <v/>
      </c>
      <c r="AA20" s="85" t="str">
        <f>IF(AND('2.Identificacion_Riesgos'!$J$15=2,'2.Identificacion_Riesgos'!$L$15=5),'2.Identificacion_Riesgos'!$A$15,"")</f>
        <v/>
      </c>
      <c r="AB20" s="85" t="str">
        <f>IF(AND('2.Identificacion_Riesgos'!$J$20=2,'2.Identificacion_Riesgos'!$L$20=5),'2.Identificacion_Riesgos'!$A$20,"")</f>
        <v/>
      </c>
      <c r="AC20" s="85" t="str">
        <f>IF(AND('2.Identificacion_Riesgos'!$J$25=2,'2.Identificacion_Riesgos'!$L$25=5),'2.Identificacion_Riesgos'!$A$25,"")</f>
        <v/>
      </c>
      <c r="AD20" s="86" t="str">
        <f>IF(AND('2.Identificacion_Riesgos'!$J$30=2,'2.Identificacion_Riesgos'!$L$30=5),'2.Identificacion_Riesgos'!$A$30,"")</f>
        <v/>
      </c>
      <c r="AE20" s="25"/>
      <c r="AF20" s="25"/>
      <c r="AG20" s="25"/>
      <c r="AH20" s="27"/>
      <c r="AI20" s="24"/>
      <c r="AJ20" s="24"/>
      <c r="AK20" s="24"/>
      <c r="AL20" s="24"/>
      <c r="AM20" s="24"/>
      <c r="AN20" s="24"/>
    </row>
    <row r="21" spans="1:40" ht="27.75" customHeight="1" x14ac:dyDescent="0.25">
      <c r="A21" s="24"/>
      <c r="B21" s="523"/>
      <c r="C21" s="503" t="s">
        <v>168</v>
      </c>
      <c r="D21" s="503"/>
      <c r="E21" s="503"/>
      <c r="F21" s="97" t="str">
        <f>IF(AND('2.Identificacion_Riesgos'!$J$35=2,'2.Identificacion_Riesgos'!$L$35=1),'2.Identificacion_Riesgos'!$A$35,"")</f>
        <v/>
      </c>
      <c r="G21" s="31" t="str">
        <f>IF(AND('2.Identificacion_Riesgos'!$J$40=2,'2.Identificacion_Riesgos'!$L$40=1),'2.Identificacion_Riesgos'!$A$40,"")</f>
        <v/>
      </c>
      <c r="H21" s="32" t="str">
        <f>IF(AND('2.Identificacion_Riesgos'!$J$45=2,'2.Identificacion_Riesgos'!$L$45=1),'2.Identificacion_Riesgos'!$A$45,"")</f>
        <v/>
      </c>
      <c r="I21" s="31" t="str">
        <f>IF(AND('2.Identificacion_Riesgos'!$J$50=2,'2.Identificacion_Riesgos'!$L$50=1),'2.Identificacion_Riesgos'!$A$50,"")</f>
        <v/>
      </c>
      <c r="J21" s="98" t="str">
        <f>IF(AND('2.Identificacion_Riesgos'!$J$55=2,'2.Identificacion_Riesgos'!$L$55=1),'2.Identificacion_Riesgos'!$A$55,"")</f>
        <v/>
      </c>
      <c r="K21" s="97" t="str">
        <f>IF(AND('2.Identificacion_Riesgos'!$J$35=2,'2.Identificacion_Riesgos'!$L$35=2),'2.Identificacion_Riesgos'!$A$35,"")</f>
        <v/>
      </c>
      <c r="L21" s="31" t="str">
        <f>IF(AND('2.Identificacion_Riesgos'!$J$40=2,'2.Identificacion_Riesgos'!$L$40=2),'2.Identificacion_Riesgos'!$A$40,"")</f>
        <v/>
      </c>
      <c r="M21" s="32" t="str">
        <f>IF(AND('2.Identificacion_Riesgos'!$J$45=2,'2.Identificacion_Riesgos'!$L$45=2),'2.Identificacion_Riesgos'!$A$45,"")</f>
        <v/>
      </c>
      <c r="N21" s="31" t="str">
        <f>IF(AND('2.Identificacion_Riesgos'!$J$50=2,'2.Identificacion_Riesgos'!$L$50=2),'2.Identificacion_Riesgos'!$A$50,"")</f>
        <v/>
      </c>
      <c r="O21" s="98" t="str">
        <f>IF(AND('2.Identificacion_Riesgos'!$J$55=2,'2.Identificacion_Riesgos'!$L$55=2),'2.Identificacion_Riesgos'!$A$55,"")</f>
        <v/>
      </c>
      <c r="P21" s="102" t="str">
        <f>IF(AND('2.Identificacion_Riesgos'!$J$35=2,'2.Identificacion_Riesgos'!$L$35=3),'2.Identificacion_Riesgos'!$A$35,"")</f>
        <v/>
      </c>
      <c r="Q21" s="33" t="str">
        <f>IF(AND('2.Identificacion_Riesgos'!$J$40=2,'2.Identificacion_Riesgos'!$L$40=3),'2.Identificacion_Riesgos'!$A$40,"")</f>
        <v/>
      </c>
      <c r="R21" s="34" t="str">
        <f>IF(AND('2.Identificacion_Riesgos'!$J$45=2,'2.Identificacion_Riesgos'!$L$45=3),'2.Identificacion_Riesgos'!$A$45,"")</f>
        <v/>
      </c>
      <c r="S21" s="33" t="str">
        <f>IF(AND('2.Identificacion_Riesgos'!$J$50=2,'2.Identificacion_Riesgos'!$L$50=3),'2.Identificacion_Riesgos'!$A$50,"")</f>
        <v/>
      </c>
      <c r="T21" s="103" t="str">
        <f>IF(AND('2.Identificacion_Riesgos'!$J$55=2,'2.Identificacion_Riesgos'!$L$55=3),'2.Identificacion_Riesgos'!$A$55,"")</f>
        <v/>
      </c>
      <c r="U21" s="92" t="str">
        <f>IF(AND('2.Identificacion_Riesgos'!$J$35=2,'2.Identificacion_Riesgos'!$L$35=4),'2.Identificacion_Riesgos'!$A$35,"")</f>
        <v/>
      </c>
      <c r="V21" s="35" t="str">
        <f>IF(AND('2.Identificacion_Riesgos'!$J$40=2,'2.Identificacion_Riesgos'!$L$40=4),'2.Identificacion_Riesgos'!$A$40,"")</f>
        <v/>
      </c>
      <c r="W21" s="36" t="str">
        <f>IF(AND('2.Identificacion_Riesgos'!$J$45=2,'2.Identificacion_Riesgos'!$L$45=4),'2.Identificacion_Riesgos'!$A$45,"")</f>
        <v/>
      </c>
      <c r="X21" s="35" t="str">
        <f>IF(AND('2.Identificacion_Riesgos'!$J$50=2,'2.Identificacion_Riesgos'!$L$50=4),'2.Identificacion_Riesgos'!$A$50,"")</f>
        <v/>
      </c>
      <c r="Y21" s="93" t="str">
        <f>IF(AND('2.Identificacion_Riesgos'!$J$55=2,'2.Identificacion_Riesgos'!$L$55=4),'2.Identificacion_Riesgos'!$A$55,"")</f>
        <v/>
      </c>
      <c r="Z21" s="87" t="str">
        <f>IF(AND('2.Identificacion_Riesgos'!$J$35=2,'2.Identificacion_Riesgos'!$L$35=5),'2.Identificacion_Riesgos'!$A$35,"")</f>
        <v/>
      </c>
      <c r="AA21" s="37" t="str">
        <f>IF(AND('2.Identificacion_Riesgos'!$J$40=2,'2.Identificacion_Riesgos'!$L$40=5),'2.Identificacion_Riesgos'!$A$40,"")</f>
        <v/>
      </c>
      <c r="AB21" s="38" t="str">
        <f>IF(AND('2.Identificacion_Riesgos'!$J$45=2,'2.Identificacion_Riesgos'!$L$45=5),'2.Identificacion_Riesgos'!$A$45,"")</f>
        <v/>
      </c>
      <c r="AC21" s="37" t="str">
        <f>IF(AND('2.Identificacion_Riesgos'!$J$50=2,'2.Identificacion_Riesgos'!$L$50=5),'2.Identificacion_Riesgos'!$A$50,"")</f>
        <v/>
      </c>
      <c r="AD21" s="88" t="str">
        <f>IF(AND('2.Identificacion_Riesgos'!$J$55=2,'2.Identificacion_Riesgos'!$L$55=5),'2.Identificacion_Riesgos'!$A$55,"")</f>
        <v/>
      </c>
      <c r="AE21" s="25"/>
      <c r="AF21" s="25"/>
      <c r="AG21" s="25"/>
      <c r="AH21" s="27"/>
      <c r="AI21" s="24"/>
      <c r="AJ21" s="24"/>
      <c r="AK21" s="24"/>
      <c r="AL21" s="24"/>
      <c r="AM21" s="24"/>
      <c r="AN21" s="24"/>
    </row>
    <row r="22" spans="1:40" ht="27.75" customHeight="1" thickBot="1" x14ac:dyDescent="0.3">
      <c r="A22" s="24"/>
      <c r="B22" s="523"/>
      <c r="C22" s="41"/>
      <c r="D22" s="41"/>
      <c r="E22" s="41"/>
      <c r="F22" s="520">
        <v>0.08</v>
      </c>
      <c r="G22" s="521"/>
      <c r="H22" s="521"/>
      <c r="I22" s="521"/>
      <c r="J22" s="522"/>
      <c r="K22" s="520">
        <v>0.2</v>
      </c>
      <c r="L22" s="521"/>
      <c r="M22" s="521"/>
      <c r="N22" s="521"/>
      <c r="O22" s="522"/>
      <c r="P22" s="507">
        <v>0.36</v>
      </c>
      <c r="Q22" s="508"/>
      <c r="R22" s="508"/>
      <c r="S22" s="508"/>
      <c r="T22" s="509"/>
      <c r="U22" s="499">
        <v>0.64</v>
      </c>
      <c r="V22" s="500"/>
      <c r="W22" s="500"/>
      <c r="X22" s="500"/>
      <c r="Y22" s="501"/>
      <c r="Z22" s="490">
        <v>0.88</v>
      </c>
      <c r="AA22" s="491"/>
      <c r="AB22" s="491"/>
      <c r="AC22" s="491"/>
      <c r="AD22" s="492"/>
      <c r="AE22" s="25"/>
      <c r="AF22" s="25"/>
      <c r="AG22" s="25"/>
      <c r="AH22" s="27"/>
      <c r="AI22" s="24"/>
      <c r="AJ22" s="24"/>
      <c r="AK22" s="24"/>
      <c r="AL22" s="24"/>
      <c r="AM22" s="24"/>
      <c r="AN22" s="24"/>
    </row>
    <row r="23" spans="1:40" ht="27.75" customHeight="1" x14ac:dyDescent="0.25">
      <c r="A23" s="24"/>
      <c r="B23" s="523"/>
      <c r="C23" s="41"/>
      <c r="D23" s="41"/>
      <c r="E23" s="41"/>
      <c r="F23" s="94" t="str">
        <f>IF(AND('2.Identificacion_Riesgos'!$J$10=3,'2.Identificacion_Riesgos'!$L$10=1),'2.Identificacion_Riesgos'!$A$10,"")</f>
        <v/>
      </c>
      <c r="G23" s="95" t="str">
        <f>IF(AND('2.Identificacion_Riesgos'!$J$15=3,'2.Identificacion_Riesgos'!$L$15=1),'2.Identificacion_Riesgos'!$A$15,"")</f>
        <v/>
      </c>
      <c r="H23" s="95" t="str">
        <f>IF(AND('2.Identificacion_Riesgos'!$J$20=3,'2.Identificacion_Riesgos'!$L$20=1),'2.Identificacion_Riesgos'!$A$20,"")</f>
        <v/>
      </c>
      <c r="I23" s="95" t="str">
        <f>IF(AND('2.Identificacion_Riesgos'!$J$25=3,'2.Identificacion_Riesgos'!$L$25=1),'2.Identificacion_Riesgos'!$A$25,"")</f>
        <v/>
      </c>
      <c r="J23" s="96" t="str">
        <f>IF(AND('2.Identificacion_Riesgos'!$J$30=3,'2.Identificacion_Riesgos'!$L$30=1),'2.Identificacion_Riesgos'!$A$30,"")</f>
        <v/>
      </c>
      <c r="K23" s="99" t="str">
        <f>IF(AND('2.Identificacion_Riesgos'!$J$10=3,'2.Identificacion_Riesgos'!$L$10=2),'2.Identificacion_Riesgos'!$A$10,"")</f>
        <v/>
      </c>
      <c r="L23" s="100" t="str">
        <f>IF(AND('2.Identificacion_Riesgos'!$J$15=3,'2.Identificacion_Riesgos'!$L$15=2),'2.Identificacion_Riesgos'!$A$15,"")</f>
        <v/>
      </c>
      <c r="M23" s="100" t="str">
        <f>IF(AND('2.Identificacion_Riesgos'!$J$20=3,'2.Identificacion_Riesgos'!$L$20=2),'2.Identificacion_Riesgos'!$A$20,"")</f>
        <v/>
      </c>
      <c r="N23" s="100" t="str">
        <f>IF(AND('2.Identificacion_Riesgos'!$J$25=3,'2.Identificacion_Riesgos'!$L$25=2),'2.Identificacion_Riesgos'!$A$25,"")</f>
        <v/>
      </c>
      <c r="O23" s="101" t="str">
        <f>IF(AND('2.Identificacion_Riesgos'!$J$30=3,'2.Identificacion_Riesgos'!$L$30=2),'2.Identificacion_Riesgos'!$A$30,"")</f>
        <v/>
      </c>
      <c r="P23" s="89" t="str">
        <f>IF(AND('2.Identificacion_Riesgos'!$J$10=3,'2.Identificacion_Riesgos'!$L$10=3),'2.Identificacion_Riesgos'!$A$10,"")</f>
        <v/>
      </c>
      <c r="Q23" s="90" t="str">
        <f>IF(AND('2.Identificacion_Riesgos'!$J$15=3,'2.Identificacion_Riesgos'!$L$15=3),'2.Identificacion_Riesgos'!$A$15,"")</f>
        <v/>
      </c>
      <c r="R23" s="90" t="str">
        <f>IF(AND('2.Identificacion_Riesgos'!$J$20=3,'2.Identificacion_Riesgos'!$L$20=3),'2.Identificacion_Riesgos'!$A$20,"")</f>
        <v/>
      </c>
      <c r="S23" s="90" t="str">
        <f>IF(AND('2.Identificacion_Riesgos'!$J$25=3,'2.Identificacion_Riesgos'!$L$25=3),'2.Identificacion_Riesgos'!$A$25,"")</f>
        <v/>
      </c>
      <c r="T23" s="91" t="str">
        <f>IF(AND('2.Identificacion_Riesgos'!$J$30=3,'2.Identificacion_Riesgos'!$L$30=3),'2.Identificacion_Riesgos'!$A$30,"")</f>
        <v/>
      </c>
      <c r="U23" s="84" t="str">
        <f>IF(AND('2.Identificacion_Riesgos'!$J$10=3,'2.Identificacion_Riesgos'!$L$10=4),'2.Identificacion_Riesgos'!$A$10,"")</f>
        <v>R1</v>
      </c>
      <c r="V23" s="85" t="str">
        <f>IF(AND('2.Identificacion_Riesgos'!$J$15=3,'2.Identificacion_Riesgos'!$L$15=4),'2.Identificacion_Riesgos'!$A$15,"")</f>
        <v/>
      </c>
      <c r="W23" s="85" t="str">
        <f>IF(AND('2.Identificacion_Riesgos'!$J$20=3,'2.Identificacion_Riesgos'!$L$20=4),'2.Identificacion_Riesgos'!$A$20,"")</f>
        <v/>
      </c>
      <c r="X23" s="85" t="str">
        <f>IF(AND('2.Identificacion_Riesgos'!$J$25=3,'2.Identificacion_Riesgos'!$L$25=4),'2.Identificacion_Riesgos'!$A$25,"")</f>
        <v/>
      </c>
      <c r="Y23" s="86" t="str">
        <f>IF(AND('2.Identificacion_Riesgos'!$J$30=3,'2.Identificacion_Riesgos'!$L$30=4),'2.Identificacion_Riesgos'!$A$30,"")</f>
        <v/>
      </c>
      <c r="Z23" s="84" t="str">
        <f>IF(AND('2.Identificacion_Riesgos'!$J$10=3,'2.Identificacion_Riesgos'!$L$10=5),'2.Identificacion_Riesgos'!$A$10,"")</f>
        <v/>
      </c>
      <c r="AA23" s="85" t="str">
        <f>IF(AND('2.Identificacion_Riesgos'!$J$15=3,'2.Identificacion_Riesgos'!$L$15=5),'2.Identificacion_Riesgos'!$A$15,"")</f>
        <v/>
      </c>
      <c r="AB23" s="85" t="str">
        <f>IF(AND('2.Identificacion_Riesgos'!$J$20=3,'2.Identificacion_Riesgos'!$L$20=5),'2.Identificacion_Riesgos'!$A$20,"")</f>
        <v/>
      </c>
      <c r="AC23" s="85" t="str">
        <f>IF(AND('2.Identificacion_Riesgos'!$J$25=3,'2.Identificacion_Riesgos'!$L$25=5),'2.Identificacion_Riesgos'!$A$25,"")</f>
        <v/>
      </c>
      <c r="AD23" s="86" t="str">
        <f>IF(AND('2.Identificacion_Riesgos'!$J$30=3,'2.Identificacion_Riesgos'!$L$30=5),'2.Identificacion_Riesgos'!$A$30,"")</f>
        <v/>
      </c>
      <c r="AE23" s="25"/>
      <c r="AF23" s="25"/>
      <c r="AG23" s="25"/>
      <c r="AH23" s="27"/>
      <c r="AI23" s="24"/>
      <c r="AJ23" s="24"/>
      <c r="AK23" s="24"/>
      <c r="AL23" s="24"/>
      <c r="AM23" s="24"/>
      <c r="AN23" s="24"/>
    </row>
    <row r="24" spans="1:40" ht="27.75" customHeight="1" x14ac:dyDescent="0.25">
      <c r="A24" s="24"/>
      <c r="B24" s="523"/>
      <c r="C24" s="503" t="s">
        <v>169</v>
      </c>
      <c r="D24" s="503"/>
      <c r="E24" s="503"/>
      <c r="F24" s="97" t="str">
        <f>IF(AND('2.Identificacion_Riesgos'!$J$35=3,'2.Identificacion_Riesgos'!$L$35=1),'2.Identificacion_Riesgos'!$A$35,"")</f>
        <v/>
      </c>
      <c r="G24" s="31" t="str">
        <f>IF(AND('2.Identificacion_Riesgos'!$J$40=3,'2.Identificacion_Riesgos'!$L$40=1),'2.Identificacion_Riesgos'!$A$40,"")</f>
        <v/>
      </c>
      <c r="H24" s="32" t="str">
        <f>IF(AND('2.Identificacion_Riesgos'!$J$45=3,'2.Identificacion_Riesgos'!$L$45=1),'2.Identificacion_Riesgos'!$A$45,"")</f>
        <v/>
      </c>
      <c r="I24" s="31" t="str">
        <f>IF(AND('2.Identificacion_Riesgos'!$J$50=3,'2.Identificacion_Riesgos'!$L$50=1),'2.Identificacion_Riesgos'!$A$50,"")</f>
        <v/>
      </c>
      <c r="J24" s="98" t="str">
        <f>IF(AND('2.Identificacion_Riesgos'!$J$55=3,'2.Identificacion_Riesgos'!$L$55=1),'2.Identificacion_Riesgos'!$A$55,"")</f>
        <v/>
      </c>
      <c r="K24" s="102" t="str">
        <f>IF(AND('2.Identificacion_Riesgos'!$J$35=3,'2.Identificacion_Riesgos'!$L$35=2),'2.Identificacion_Riesgos'!$A$35,"")</f>
        <v/>
      </c>
      <c r="L24" s="33" t="str">
        <f>IF(AND('2.Identificacion_Riesgos'!$J$40=3,'2.Identificacion_Riesgos'!$L$40=2),'2.Identificacion_Riesgos'!$A$40,"")</f>
        <v/>
      </c>
      <c r="M24" s="34" t="str">
        <f>IF(AND('2.Identificacion_Riesgos'!$J$45=3,'2.Identificacion_Riesgos'!$L$45=2),'2.Identificacion_Riesgos'!$A$45,"")</f>
        <v/>
      </c>
      <c r="N24" s="33" t="str">
        <f>IF(AND('2.Identificacion_Riesgos'!$J$50=3,'2.Identificacion_Riesgos'!$L$50=2),'2.Identificacion_Riesgos'!$A$50,"")</f>
        <v/>
      </c>
      <c r="O24" s="103" t="str">
        <f>IF(AND('2.Identificacion_Riesgos'!$J$55=3,'2.Identificacion_Riesgos'!$L$55=2),'2.Identificacion_Riesgos'!$A$55,"")</f>
        <v/>
      </c>
      <c r="P24" s="92" t="str">
        <f>IF(AND('2.Identificacion_Riesgos'!$J$35=3,'2.Identificacion_Riesgos'!$L$35=3),'2.Identificacion_Riesgos'!$A$35,"")</f>
        <v/>
      </c>
      <c r="Q24" s="35" t="str">
        <f>IF(AND('2.Identificacion_Riesgos'!$J$40=3,'2.Identificacion_Riesgos'!$L$40=3),'2.Identificacion_Riesgos'!$A$40,"")</f>
        <v/>
      </c>
      <c r="R24" s="36" t="str">
        <f>IF(AND('2.Identificacion_Riesgos'!$J$45=3,'2.Identificacion_Riesgos'!$L$45=3),'2.Identificacion_Riesgos'!$A$45,"")</f>
        <v/>
      </c>
      <c r="S24" s="35" t="str">
        <f>IF(AND('2.Identificacion_Riesgos'!$J$50=3,'2.Identificacion_Riesgos'!$L$50=3),'2.Identificacion_Riesgos'!$A$50,"")</f>
        <v/>
      </c>
      <c r="T24" s="93" t="str">
        <f>IF(AND('2.Identificacion_Riesgos'!$J$55=3,'2.Identificacion_Riesgos'!$L$55=3),'2.Identificacion_Riesgos'!$A$55,"")</f>
        <v/>
      </c>
      <c r="U24" s="87" t="str">
        <f>IF(AND('2.Identificacion_Riesgos'!$J$35=3,'2.Identificacion_Riesgos'!$L$35=4),'2.Identificacion_Riesgos'!$A$35,"")</f>
        <v/>
      </c>
      <c r="V24" s="37" t="str">
        <f>IF(AND('2.Identificacion_Riesgos'!$J$40=3,'2.Identificacion_Riesgos'!$L$40=4),'2.Identificacion_Riesgos'!$A$40,"")</f>
        <v/>
      </c>
      <c r="W24" s="38" t="str">
        <f>IF(AND('2.Identificacion_Riesgos'!$J$45=3,'2.Identificacion_Riesgos'!$L$45=4),'2.Identificacion_Riesgos'!$A$45,"")</f>
        <v/>
      </c>
      <c r="X24" s="37" t="str">
        <f>IF(AND('2.Identificacion_Riesgos'!$J$50=3,'2.Identificacion_Riesgos'!$L$50=4),'2.Identificacion_Riesgos'!$A$50,"")</f>
        <v/>
      </c>
      <c r="Y24" s="88" t="str">
        <f>IF(AND('2.Identificacion_Riesgos'!$J$55=3,'2.Identificacion_Riesgos'!$L$55=4),'2.Identificacion_Riesgos'!$A$55,"")</f>
        <v/>
      </c>
      <c r="Z24" s="87" t="str">
        <f>IF(AND('2.Identificacion_Riesgos'!$J$35=3,'2.Identificacion_Riesgos'!$L$35=5),'2.Identificacion_Riesgos'!$A$35,"")</f>
        <v/>
      </c>
      <c r="AA24" s="37" t="str">
        <f>IF(AND('2.Identificacion_Riesgos'!$J$40=3,'2.Identificacion_Riesgos'!$L$40=5),'2.Identificacion_Riesgos'!$A$40,"")</f>
        <v/>
      </c>
      <c r="AB24" s="38" t="str">
        <f>IF(AND('2.Identificacion_Riesgos'!$J$45=3,'2.Identificacion_Riesgos'!$L$45=5),'2.Identificacion_Riesgos'!$A$45,"")</f>
        <v/>
      </c>
      <c r="AC24" s="37" t="str">
        <f>IF(AND('2.Identificacion_Riesgos'!$J$50=3,'2.Identificacion_Riesgos'!$L$50=5),'2.Identificacion_Riesgos'!$A$50,"")</f>
        <v/>
      </c>
      <c r="AD24" s="88" t="str">
        <f>IF(AND('2.Identificacion_Riesgos'!$J$55=3,'2.Identificacion_Riesgos'!$L$55=5),'2.Identificacion_Riesgos'!$A$55,"")</f>
        <v/>
      </c>
      <c r="AE24" s="25"/>
      <c r="AF24" s="25"/>
      <c r="AG24" s="25"/>
      <c r="AH24" s="27"/>
      <c r="AI24" s="24"/>
      <c r="AJ24" s="24"/>
      <c r="AK24" s="24"/>
      <c r="AL24" s="24"/>
      <c r="AM24" s="24"/>
      <c r="AN24" s="24"/>
    </row>
    <row r="25" spans="1:40" ht="27.75" customHeight="1" thickBot="1" x14ac:dyDescent="0.3">
      <c r="A25" s="24"/>
      <c r="B25" s="523"/>
      <c r="C25" s="41"/>
      <c r="D25" s="41"/>
      <c r="E25" s="41"/>
      <c r="F25" s="520">
        <v>0.12</v>
      </c>
      <c r="G25" s="521"/>
      <c r="H25" s="521"/>
      <c r="I25" s="521"/>
      <c r="J25" s="522"/>
      <c r="K25" s="507">
        <v>0.28000000000000003</v>
      </c>
      <c r="L25" s="508"/>
      <c r="M25" s="508"/>
      <c r="N25" s="508"/>
      <c r="O25" s="509"/>
      <c r="P25" s="499">
        <v>0.52</v>
      </c>
      <c r="Q25" s="500"/>
      <c r="R25" s="500"/>
      <c r="S25" s="500"/>
      <c r="T25" s="501"/>
      <c r="U25" s="490">
        <v>0.76</v>
      </c>
      <c r="V25" s="491"/>
      <c r="W25" s="491"/>
      <c r="X25" s="491"/>
      <c r="Y25" s="492"/>
      <c r="Z25" s="490">
        <v>0.92</v>
      </c>
      <c r="AA25" s="491"/>
      <c r="AB25" s="491"/>
      <c r="AC25" s="491"/>
      <c r="AD25" s="492"/>
      <c r="AE25" s="25"/>
      <c r="AF25" s="25"/>
      <c r="AG25" s="25"/>
      <c r="AH25" s="27"/>
      <c r="AI25" s="24"/>
      <c r="AJ25" s="24"/>
      <c r="AK25" s="24"/>
      <c r="AL25" s="24"/>
      <c r="AM25" s="24"/>
      <c r="AN25" s="24"/>
    </row>
    <row r="26" spans="1:40" ht="27.75" customHeight="1" x14ac:dyDescent="0.25">
      <c r="A26" s="24"/>
      <c r="B26" s="523"/>
      <c r="C26" s="41"/>
      <c r="D26" s="41"/>
      <c r="E26" s="41"/>
      <c r="F26" s="99" t="str">
        <f>IF(AND('2.Identificacion_Riesgos'!$J$10=4,'2.Identificacion_Riesgos'!$L$10=1),'2.Identificacion_Riesgos'!$A$10,"")</f>
        <v/>
      </c>
      <c r="G26" s="100" t="str">
        <f>IF(AND('2.Identificacion_Riesgos'!$J$15=4,'2.Identificacion_Riesgos'!$L$15=1),'2.Identificacion_Riesgos'!$A$15,"")</f>
        <v/>
      </c>
      <c r="H26" s="100" t="str">
        <f>IF(AND('2.Identificacion_Riesgos'!$J$20=4,'2.Identificacion_Riesgos'!$L$20=1),'2.Identificacion_Riesgos'!$A$20,"")</f>
        <v/>
      </c>
      <c r="I26" s="100" t="str">
        <f>IF(AND('2.Identificacion_Riesgos'!$J$25=4,'2.Identificacion_Riesgos'!$L$25=1),'2.Identificacion_Riesgos'!$A$25,"")</f>
        <v/>
      </c>
      <c r="J26" s="101" t="str">
        <f>IF(AND('2.Identificacion_Riesgos'!$J$30=4,'2.Identificacion_Riesgos'!$L$30=1),'2.Identificacion_Riesgos'!$A$30,"")</f>
        <v/>
      </c>
      <c r="K26" s="89" t="str">
        <f>IF(AND('2.Identificacion_Riesgos'!$J$10=4,'2.Identificacion_Riesgos'!$L$10=2),'2.Identificacion_Riesgos'!$A$10,"")</f>
        <v/>
      </c>
      <c r="L26" s="90" t="str">
        <f>IF(AND('2.Identificacion_Riesgos'!$J$15=4,'2.Identificacion_Riesgos'!$L$15=2),'2.Identificacion_Riesgos'!$A$15,"")</f>
        <v/>
      </c>
      <c r="M26" s="90" t="str">
        <f>IF(AND('2.Identificacion_Riesgos'!$J$20=4,'2.Identificacion_Riesgos'!$L$20=2),'2.Identificacion_Riesgos'!$A$20,"")</f>
        <v/>
      </c>
      <c r="N26" s="90" t="str">
        <f>IF(AND('2.Identificacion_Riesgos'!$J$25=4,'2.Identificacion_Riesgos'!$L$25=2),'2.Identificacion_Riesgos'!$A$25,"")</f>
        <v/>
      </c>
      <c r="O26" s="91" t="str">
        <f>IF(AND('2.Identificacion_Riesgos'!$J$30=4,'2.Identificacion_Riesgos'!$L$30=2),'2.Identificacion_Riesgos'!$A$30,"")</f>
        <v/>
      </c>
      <c r="P26" s="89" t="str">
        <f>IF(AND('2.Identificacion_Riesgos'!$J$10=4,'2.Identificacion_Riesgos'!$L$10=3),'2.Identificacion_Riesgos'!$A$10,"")</f>
        <v/>
      </c>
      <c r="Q26" s="90" t="str">
        <f>IF(AND('2.Identificacion_Riesgos'!$J$15=4,'2.Identificacion_Riesgos'!$L$15=3),'2.Identificacion_Riesgos'!$A$15,"")</f>
        <v/>
      </c>
      <c r="R26" s="90" t="str">
        <f>IF(AND('2.Identificacion_Riesgos'!$J$20=4,'2.Identificacion_Riesgos'!$L$20=3),'2.Identificacion_Riesgos'!$A$20,"")</f>
        <v/>
      </c>
      <c r="S26" s="90" t="str">
        <f>IF(AND('2.Identificacion_Riesgos'!$J$25=4,'2.Identificacion_Riesgos'!$L$25=3),'2.Identificacion_Riesgos'!$A$25,"")</f>
        <v/>
      </c>
      <c r="T26" s="91" t="str">
        <f>IF(AND('2.Identificacion_Riesgos'!$J$30=4,'2.Identificacion_Riesgos'!$L$30=3),'2.Identificacion_Riesgos'!$A$30,"")</f>
        <v/>
      </c>
      <c r="U26" s="84" t="str">
        <f>IF(AND('2.Identificacion_Riesgos'!$J$10=4,'2.Identificacion_Riesgos'!$L$10=4),'2.Identificacion_Riesgos'!$A$10,"")</f>
        <v/>
      </c>
      <c r="V26" s="85" t="str">
        <f>IF(AND('2.Identificacion_Riesgos'!$J$15=4,'2.Identificacion_Riesgos'!$L$15=4),'2.Identificacion_Riesgos'!$A$15,"")</f>
        <v/>
      </c>
      <c r="W26" s="85" t="str">
        <f>IF(AND('2.Identificacion_Riesgos'!$J$20=4,'2.Identificacion_Riesgos'!$L$20=4),'2.Identificacion_Riesgos'!$A$20,"")</f>
        <v/>
      </c>
      <c r="X26" s="85" t="str">
        <f>IF(AND('2.Identificacion_Riesgos'!$J$25=4,'2.Identificacion_Riesgos'!$L$25=4),'2.Identificacion_Riesgos'!$A$25,"")</f>
        <v/>
      </c>
      <c r="Y26" s="86" t="str">
        <f>IF(AND('2.Identificacion_Riesgos'!$J$30=4,'2.Identificacion_Riesgos'!$L$30=4),'2.Identificacion_Riesgos'!$A$30,"")</f>
        <v/>
      </c>
      <c r="Z26" s="84" t="str">
        <f>IF(AND('2.Identificacion_Riesgos'!$J$10=4,'2.Identificacion_Riesgos'!$L$10=5),'2.Identificacion_Riesgos'!$A$10,"")</f>
        <v/>
      </c>
      <c r="AA26" s="85" t="str">
        <f>IF(AND('2.Identificacion_Riesgos'!$J$15=4,'2.Identificacion_Riesgos'!$L$15=5),'2.Identificacion_Riesgos'!$A$15,"")</f>
        <v/>
      </c>
      <c r="AB26" s="85" t="str">
        <f>IF(AND('2.Identificacion_Riesgos'!$J$20=4,'2.Identificacion_Riesgos'!$L$20=5),'2.Identificacion_Riesgos'!$A$20,"")</f>
        <v/>
      </c>
      <c r="AC26" s="85" t="str">
        <f>IF(AND('2.Identificacion_Riesgos'!$J$25=4,'2.Identificacion_Riesgos'!$L$25=5),'2.Identificacion_Riesgos'!$A$25,"")</f>
        <v/>
      </c>
      <c r="AD26" s="86" t="str">
        <f>IF(AND('2.Identificacion_Riesgos'!$J$30=4,'2.Identificacion_Riesgos'!$L$30=5),'2.Identificacion_Riesgos'!$A$30,"")</f>
        <v/>
      </c>
      <c r="AE26" s="25"/>
      <c r="AF26" s="25"/>
      <c r="AG26" s="25"/>
      <c r="AH26" s="27"/>
      <c r="AI26" s="24"/>
      <c r="AJ26" s="24"/>
      <c r="AK26" s="24"/>
      <c r="AL26" s="24"/>
      <c r="AM26" s="24"/>
      <c r="AN26" s="24"/>
    </row>
    <row r="27" spans="1:40" ht="27.75" customHeight="1" x14ac:dyDescent="0.25">
      <c r="A27" s="24"/>
      <c r="B27" s="523"/>
      <c r="C27" s="503" t="s">
        <v>170</v>
      </c>
      <c r="D27" s="503"/>
      <c r="E27" s="503"/>
      <c r="F27" s="102" t="str">
        <f>IF(AND('2.Identificacion_Riesgos'!$J$35=4,'2.Identificacion_Riesgos'!$L$35=1),'2.Identificacion_Riesgos'!$A$35,"")</f>
        <v/>
      </c>
      <c r="G27" s="33" t="str">
        <f>IF(AND('2.Identificacion_Riesgos'!$J$40=4,'2.Identificacion_Riesgos'!$L$40=1),'2.Identificacion_Riesgos'!$A$40,"")</f>
        <v/>
      </c>
      <c r="H27" s="34" t="str">
        <f>IF(AND('2.Identificacion_Riesgos'!$J$45=4,'2.Identificacion_Riesgos'!$L$45=1),'2.Identificacion_Riesgos'!$A$45,"")</f>
        <v/>
      </c>
      <c r="I27" s="33" t="str">
        <f>IF(AND('2.Identificacion_Riesgos'!$J$50=4,'2.Identificacion_Riesgos'!$L$50=1),'2.Identificacion_Riesgos'!$A$50,"")</f>
        <v/>
      </c>
      <c r="J27" s="103" t="str">
        <f>IF(AND('2.Identificacion_Riesgos'!$J$55=4,'2.Identificacion_Riesgos'!$L$55=1),'2.Identificacion_Riesgos'!$A$55,"")</f>
        <v/>
      </c>
      <c r="K27" s="92" t="str">
        <f>IF(AND('2.Identificacion_Riesgos'!$J$35=4,'2.Identificacion_Riesgos'!$L$35=2),'2.Identificacion_Riesgos'!$A$35,"")</f>
        <v/>
      </c>
      <c r="L27" s="35" t="str">
        <f>IF(AND('2.Identificacion_Riesgos'!$J$40=4,'2.Identificacion_Riesgos'!$L$40=2),'2.Identificacion_Riesgos'!$A$40,"")</f>
        <v/>
      </c>
      <c r="M27" s="36" t="str">
        <f>IF(AND('2.Identificacion_Riesgos'!$J$45=4,'2.Identificacion_Riesgos'!$L$45=2),'2.Identificacion_Riesgos'!$A$45,"")</f>
        <v/>
      </c>
      <c r="N27" s="35" t="str">
        <f>IF(AND('2.Identificacion_Riesgos'!$J$50=4,'2.Identificacion_Riesgos'!$L$50=2),'2.Identificacion_Riesgos'!$A$50,"")</f>
        <v/>
      </c>
      <c r="O27" s="93" t="str">
        <f>IF(AND('2.Identificacion_Riesgos'!$J$55=4,'2.Identificacion_Riesgos'!$L$55=2),'2.Identificacion_Riesgos'!$A$55,"")</f>
        <v/>
      </c>
      <c r="P27" s="92" t="str">
        <f>IF(AND('2.Identificacion_Riesgos'!$J$35=4,'2.Identificacion_Riesgos'!$L$35=3),'2.Identificacion_Riesgos'!$A$35,"")</f>
        <v/>
      </c>
      <c r="Q27" s="35" t="str">
        <f>IF(AND('2.Identificacion_Riesgos'!$J$40=4,'2.Identificacion_Riesgos'!$L$40=3),'2.Identificacion_Riesgos'!$A$40,"")</f>
        <v/>
      </c>
      <c r="R27" s="36" t="str">
        <f>IF(AND('2.Identificacion_Riesgos'!$J$45=4,'2.Identificacion_Riesgos'!$L$45=3),'2.Identificacion_Riesgos'!$A$45,"")</f>
        <v/>
      </c>
      <c r="S27" s="35" t="str">
        <f>IF(AND('2.Identificacion_Riesgos'!$J$50=4,'2.Identificacion_Riesgos'!$L$50=3),'2.Identificacion_Riesgos'!$A$50,"")</f>
        <v/>
      </c>
      <c r="T27" s="93" t="str">
        <f>IF(AND('2.Identificacion_Riesgos'!$J$55=4,'2.Identificacion_Riesgos'!$L$55=3),'2.Identificacion_Riesgos'!$A$55,"")</f>
        <v/>
      </c>
      <c r="U27" s="87" t="str">
        <f>IF(AND('2.Identificacion_Riesgos'!$J$35=4,'2.Identificacion_Riesgos'!$L$35=4),'2.Identificacion_Riesgos'!$A$35,"")</f>
        <v/>
      </c>
      <c r="V27" s="37" t="str">
        <f>IF(AND('2.Identificacion_Riesgos'!$J$40=4,'2.Identificacion_Riesgos'!$L$40=4),'2.Identificacion_Riesgos'!$A$40,"")</f>
        <v/>
      </c>
      <c r="W27" s="38" t="str">
        <f>IF(AND('2.Identificacion_Riesgos'!$J$45=4,'2.Identificacion_Riesgos'!$L$45=4),'2.Identificacion_Riesgos'!$A$45,"")</f>
        <v/>
      </c>
      <c r="X27" s="37" t="str">
        <f>IF(AND('2.Identificacion_Riesgos'!$J$50=4,'2.Identificacion_Riesgos'!$L$50=4),'2.Identificacion_Riesgos'!$A$50,"")</f>
        <v/>
      </c>
      <c r="Y27" s="88" t="str">
        <f>IF(AND('2.Identificacion_Riesgos'!$J$55=4,'2.Identificacion_Riesgos'!$L$55=4),'2.Identificacion_Riesgos'!$A$55,"")</f>
        <v/>
      </c>
      <c r="Z27" s="87" t="str">
        <f>IF(AND('2.Identificacion_Riesgos'!$J$35=4,'2.Identificacion_Riesgos'!$L$35=5),'2.Identificacion_Riesgos'!$A$35,"")</f>
        <v/>
      </c>
      <c r="AA27" s="37" t="str">
        <f>IF(AND('2.Identificacion_Riesgos'!$J$40=4,'2.Identificacion_Riesgos'!$L$40=5),'2.Identificacion_Riesgos'!$A$40,"")</f>
        <v/>
      </c>
      <c r="AB27" s="38" t="str">
        <f>IF(AND('2.Identificacion_Riesgos'!$J$45=4,'2.Identificacion_Riesgos'!$L$45=5),'2.Identificacion_Riesgos'!$A$45,"")</f>
        <v/>
      </c>
      <c r="AC27" s="37" t="str">
        <f>IF(AND('2.Identificacion_Riesgos'!$J$50=4,'2.Identificacion_Riesgos'!$L$50=5),'2.Identificacion_Riesgos'!$A$50,"")</f>
        <v/>
      </c>
      <c r="AD27" s="88" t="str">
        <f>IF(AND('2.Identificacion_Riesgos'!$J$55=4,'2.Identificacion_Riesgos'!$L$55=5),'2.Identificacion_Riesgos'!$A$55,"")</f>
        <v/>
      </c>
      <c r="AE27" s="25"/>
      <c r="AF27" s="25"/>
      <c r="AG27" s="25"/>
      <c r="AH27" s="27"/>
      <c r="AI27" s="24"/>
      <c r="AJ27" s="24"/>
      <c r="AK27" s="24"/>
      <c r="AL27" s="24"/>
      <c r="AM27" s="24"/>
      <c r="AN27" s="24"/>
    </row>
    <row r="28" spans="1:40" ht="27.75" customHeight="1" thickBot="1" x14ac:dyDescent="0.3">
      <c r="A28" s="24"/>
      <c r="B28" s="523"/>
      <c r="C28" s="41"/>
      <c r="D28" s="41"/>
      <c r="E28" s="41"/>
      <c r="F28" s="507">
        <v>0.24</v>
      </c>
      <c r="G28" s="508"/>
      <c r="H28" s="508"/>
      <c r="I28" s="508"/>
      <c r="J28" s="509"/>
      <c r="K28" s="499">
        <v>0.44</v>
      </c>
      <c r="L28" s="500"/>
      <c r="M28" s="500"/>
      <c r="N28" s="500"/>
      <c r="O28" s="501"/>
      <c r="P28" s="499">
        <v>0.56000000000000005</v>
      </c>
      <c r="Q28" s="500"/>
      <c r="R28" s="500"/>
      <c r="S28" s="500"/>
      <c r="T28" s="501"/>
      <c r="U28" s="490">
        <v>0.8</v>
      </c>
      <c r="V28" s="491"/>
      <c r="W28" s="491"/>
      <c r="X28" s="491"/>
      <c r="Y28" s="492"/>
      <c r="Z28" s="490">
        <v>0.96</v>
      </c>
      <c r="AA28" s="491"/>
      <c r="AB28" s="491"/>
      <c r="AC28" s="491"/>
      <c r="AD28" s="492"/>
      <c r="AE28" s="25"/>
      <c r="AF28" s="25"/>
      <c r="AG28" s="25"/>
      <c r="AH28" s="27"/>
      <c r="AI28" s="24"/>
      <c r="AJ28" s="24"/>
      <c r="AK28" s="24"/>
      <c r="AL28" s="24"/>
      <c r="AM28" s="24"/>
      <c r="AN28" s="24"/>
    </row>
    <row r="29" spans="1:40" ht="27.75" customHeight="1" x14ac:dyDescent="0.25">
      <c r="A29" s="24"/>
      <c r="B29" s="523"/>
      <c r="C29" s="41"/>
      <c r="D29" s="41"/>
      <c r="E29" s="41"/>
      <c r="F29" s="89" t="str">
        <f>IF(AND('2.Identificacion_Riesgos'!$J$10=5,'2.Identificacion_Riesgos'!$L$10=1),'2.Identificacion_Riesgos'!$A$10,"")</f>
        <v/>
      </c>
      <c r="G29" s="90" t="str">
        <f>IF(AND('2.Identificacion_Riesgos'!$J$15=5,'2.Identificacion_Riesgos'!$L$15=1),'2.Identificacion_Riesgos'!$A$15,"")</f>
        <v/>
      </c>
      <c r="H29" s="90" t="str">
        <f>IF(AND('2.Identificacion_Riesgos'!$J$20=5,'2.Identificacion_Riesgos'!$L$20=1),'2.Identificacion_Riesgos'!$A$20,"")</f>
        <v/>
      </c>
      <c r="I29" s="90" t="str">
        <f>IF(AND('2.Identificacion_Riesgos'!$J$25=5,'2.Identificacion_Riesgos'!$L$25=1),'2.Identificacion_Riesgos'!$A$25,"")</f>
        <v/>
      </c>
      <c r="J29" s="91" t="str">
        <f>IF(AND('2.Identificacion_Riesgos'!$J$30=5,'2.Identificacion_Riesgos'!$L$30=1),'2.Identificacion_Riesgos'!$A$30,"")</f>
        <v/>
      </c>
      <c r="K29" s="89" t="str">
        <f>IF(AND('2.Identificacion_Riesgos'!$J$10=5,'2.Identificacion_Riesgos'!$L$10=2),'2.Identificacion_Riesgos'!$A$10,"")</f>
        <v/>
      </c>
      <c r="L29" s="90" t="str">
        <f>IF(AND('2.Identificacion_Riesgos'!$J$15=5,'2.Identificacion_Riesgos'!$L$15=2),'2.Identificacion_Riesgos'!$A$15,"")</f>
        <v/>
      </c>
      <c r="M29" s="90" t="str">
        <f>IF(AND('2.Identificacion_Riesgos'!$J$20=5,'2.Identificacion_Riesgos'!$L$20=2),'2.Identificacion_Riesgos'!$A$20,"")</f>
        <v/>
      </c>
      <c r="N29" s="90" t="str">
        <f>IF(AND('2.Identificacion_Riesgos'!$J$25=5,'2.Identificacion_Riesgos'!$L$25=2),'2.Identificacion_Riesgos'!$A$25,"")</f>
        <v/>
      </c>
      <c r="O29" s="91" t="str">
        <f>IF(AND('2.Identificacion_Riesgos'!$J$30=5,'2.Identificacion_Riesgos'!$L$30=2),'2.Identificacion_Riesgos'!$A$30,"")</f>
        <v/>
      </c>
      <c r="P29" s="84" t="str">
        <f>IF(AND('2.Identificacion_Riesgos'!$J$10=5,'2.Identificacion_Riesgos'!$L$10=3),'2.Identificacion_Riesgos'!$A$10,"")</f>
        <v/>
      </c>
      <c r="Q29" s="85" t="str">
        <f>IF(AND('2.Identificacion_Riesgos'!$J$15=5,'2.Identificacion_Riesgos'!$L$15=3),'2.Identificacion_Riesgos'!$A$15,"")</f>
        <v/>
      </c>
      <c r="R29" s="85" t="str">
        <f>IF(AND('2.Identificacion_Riesgos'!$J$20=5,'2.Identificacion_Riesgos'!$L$20=3),'2.Identificacion_Riesgos'!$A$20,"")</f>
        <v/>
      </c>
      <c r="S29" s="85" t="str">
        <f>IF(AND('2.Identificacion_Riesgos'!$J$25=5,'2.Identificacion_Riesgos'!$L$25=3),'2.Identificacion_Riesgos'!$A$25,"")</f>
        <v/>
      </c>
      <c r="T29" s="86" t="str">
        <f>IF(AND('2.Identificacion_Riesgos'!$J$30=5,'2.Identificacion_Riesgos'!$L$30=3),'2.Identificacion_Riesgos'!$A$30,"")</f>
        <v/>
      </c>
      <c r="U29" s="84" t="str">
        <f>IF(AND('2.Identificacion_Riesgos'!$J$10=5,'2.Identificacion_Riesgos'!$L$10=4),'2.Identificacion_Riesgos'!$A$10,"")</f>
        <v/>
      </c>
      <c r="V29" s="85" t="str">
        <f>IF(AND('2.Identificacion_Riesgos'!$J$15=5,'2.Identificacion_Riesgos'!$L$15=4),'2.Identificacion_Riesgos'!$A$15,"")</f>
        <v/>
      </c>
      <c r="W29" s="85" t="str">
        <f>IF(AND('2.Identificacion_Riesgos'!$J$20=5,'2.Identificacion_Riesgos'!$L$20=4),'2.Identificacion_Riesgos'!$A$20,"")</f>
        <v/>
      </c>
      <c r="X29" s="85" t="str">
        <f>IF(AND('2.Identificacion_Riesgos'!$J$25=5,'2.Identificacion_Riesgos'!$L$25=4),'2.Identificacion_Riesgos'!$A$25,"")</f>
        <v/>
      </c>
      <c r="Y29" s="86" t="str">
        <f>IF(AND('2.Identificacion_Riesgos'!$J$30=5,'2.Identificacion_Riesgos'!$L$30=4),'2.Identificacion_Riesgos'!$A$30,"")</f>
        <v/>
      </c>
      <c r="Z29" s="84" t="str">
        <f>IF(AND('2.Identificacion_Riesgos'!$J$10=5,'2.Identificacion_Riesgos'!$L$10=5),'2.Identificacion_Riesgos'!$A$10,"")</f>
        <v/>
      </c>
      <c r="AA29" s="85" t="str">
        <f>IF(AND('2.Identificacion_Riesgos'!$J$15=5,'2.Identificacion_Riesgos'!$L$15=5),'2.Identificacion_Riesgos'!$A$15,"")</f>
        <v/>
      </c>
      <c r="AB29" s="85" t="str">
        <f>IF(AND('2.Identificacion_Riesgos'!$J$20=5,'2.Identificacion_Riesgos'!$L$20=5),'2.Identificacion_Riesgos'!$A$20,"")</f>
        <v/>
      </c>
      <c r="AC29" s="85" t="str">
        <f>IF(AND('2.Identificacion_Riesgos'!$J$25=5,'2.Identificacion_Riesgos'!$L$25=5),'2.Identificacion_Riesgos'!$A$25,"")</f>
        <v/>
      </c>
      <c r="AD29" s="86" t="str">
        <f>IF(AND('2.Identificacion_Riesgos'!$J$30=5,'2.Identificacion_Riesgos'!$L$30=5),'2.Identificacion_Riesgos'!$A$30,"")</f>
        <v/>
      </c>
      <c r="AE29" s="25"/>
      <c r="AF29" s="25"/>
      <c r="AG29" s="25"/>
      <c r="AH29" s="27"/>
      <c r="AI29" s="24"/>
      <c r="AJ29" s="24"/>
      <c r="AK29" s="24"/>
      <c r="AL29" s="24"/>
      <c r="AM29" s="24"/>
      <c r="AN29" s="24"/>
    </row>
    <row r="30" spans="1:40" ht="27.75" customHeight="1" x14ac:dyDescent="0.25">
      <c r="A30" s="24"/>
      <c r="B30" s="523"/>
      <c r="C30" s="503" t="s">
        <v>171</v>
      </c>
      <c r="D30" s="503"/>
      <c r="E30" s="503"/>
      <c r="F30" s="92" t="str">
        <f>IF(AND('2.Identificacion_Riesgos'!$J$35=5,'2.Identificacion_Riesgos'!$L$35=1),'2.Identificacion_Riesgos'!$A$35,"")</f>
        <v/>
      </c>
      <c r="G30" s="35" t="str">
        <f>IF(AND('2.Identificacion_Riesgos'!$J$40=5,'2.Identificacion_Riesgos'!$L$40=1),'2.Identificacion_Riesgos'!$A$40,"")</f>
        <v/>
      </c>
      <c r="H30" s="36" t="str">
        <f>IF(AND('2.Identificacion_Riesgos'!$J$45=5,'2.Identificacion_Riesgos'!$L$45=1),'2.Identificacion_Riesgos'!$A$45,"")</f>
        <v/>
      </c>
      <c r="I30" s="35" t="str">
        <f>IF(AND('2.Identificacion_Riesgos'!$J$50=5,'2.Identificacion_Riesgos'!$L$50=1),'2.Identificacion_Riesgos'!$A$50,"")</f>
        <v/>
      </c>
      <c r="J30" s="93" t="str">
        <f>IF(AND('2.Identificacion_Riesgos'!$J$55=5,'2.Identificacion_Riesgos'!$L$55=1),'2.Identificacion_Riesgos'!$A$55,"")</f>
        <v/>
      </c>
      <c r="K30" s="92" t="str">
        <f>IF(AND('2.Identificacion_Riesgos'!$J$35=5,'2.Identificacion_Riesgos'!$L$35=2),'2.Identificacion_Riesgos'!$A$35,"")</f>
        <v/>
      </c>
      <c r="L30" s="35" t="str">
        <f>IF(AND('2.Identificacion_Riesgos'!$J$40=5,'2.Identificacion_Riesgos'!$L$40=2),'2.Identificacion_Riesgos'!$A$40,"")</f>
        <v/>
      </c>
      <c r="M30" s="36" t="str">
        <f>IF(AND('2.Identificacion_Riesgos'!$J$45=5,'2.Identificacion_Riesgos'!$L$45=2),'2.Identificacion_Riesgos'!$A$45,"")</f>
        <v/>
      </c>
      <c r="N30" s="35" t="str">
        <f>IF(AND('2.Identificacion_Riesgos'!$J$50=5,'2.Identificacion_Riesgos'!$L$50=2),'2.Identificacion_Riesgos'!$A$50,"")</f>
        <v/>
      </c>
      <c r="O30" s="93" t="str">
        <f>IF(AND('2.Identificacion_Riesgos'!$J$55=5,'2.Identificacion_Riesgos'!$L$55=2),'2.Identificacion_Riesgos'!$A$55,"")</f>
        <v/>
      </c>
      <c r="P30" s="87" t="str">
        <f>IF(AND('2.Identificacion_Riesgos'!$J$35=5,'2.Identificacion_Riesgos'!$L$35=3),'2.Identificacion_Riesgos'!$A$35,"")</f>
        <v/>
      </c>
      <c r="Q30" s="37" t="str">
        <f>IF(AND('2.Identificacion_Riesgos'!$J$40=5,'2.Identificacion_Riesgos'!$L$40=3),'2.Identificacion_Riesgos'!$A$40,"")</f>
        <v/>
      </c>
      <c r="R30" s="38" t="str">
        <f>IF(AND('2.Identificacion_Riesgos'!$J$45=5,'2.Identificacion_Riesgos'!$L$45=3),'2.Identificacion_Riesgos'!$A$45,"")</f>
        <v/>
      </c>
      <c r="S30" s="37" t="str">
        <f>IF(AND('2.Identificacion_Riesgos'!$J$50=5,'2.Identificacion_Riesgos'!$L$50=3),'2.Identificacion_Riesgos'!$A$50,"")</f>
        <v/>
      </c>
      <c r="T30" s="88" t="str">
        <f>IF(AND('2.Identificacion_Riesgos'!$J$55=5,'2.Identificacion_Riesgos'!$L$55=3),'2.Identificacion_Riesgos'!$A$55,"")</f>
        <v/>
      </c>
      <c r="U30" s="87" t="str">
        <f>IF(AND('2.Identificacion_Riesgos'!$J$35=5,'2.Identificacion_Riesgos'!$L$35=4),'2.Identificacion_Riesgos'!$A$35,"")</f>
        <v/>
      </c>
      <c r="V30" s="37" t="str">
        <f>IF(AND('2.Identificacion_Riesgos'!$J$40=5,'2.Identificacion_Riesgos'!$L$40=4),'2.Identificacion_Riesgos'!$A$40,"")</f>
        <v/>
      </c>
      <c r="W30" s="38" t="str">
        <f>IF(AND('2.Identificacion_Riesgos'!$J$45=5,'2.Identificacion_Riesgos'!$L$45=4),'2.Identificacion_Riesgos'!$A$45,"")</f>
        <v/>
      </c>
      <c r="X30" s="37" t="str">
        <f>IF(AND('2.Identificacion_Riesgos'!$J$50=5,'2.Identificacion_Riesgos'!$L$50=4),'2.Identificacion_Riesgos'!$A$50,"")</f>
        <v/>
      </c>
      <c r="Y30" s="88" t="str">
        <f>IF(AND('2.Identificacion_Riesgos'!$J$55=5,'2.Identificacion_Riesgos'!$L$55=4),'2.Identificacion_Riesgos'!$A$55,"")</f>
        <v/>
      </c>
      <c r="Z30" s="87" t="str">
        <f>IF(AND('2.Identificacion_Riesgos'!$J$35=5,'2.Identificacion_Riesgos'!$L$35=5),'2.Identificacion_Riesgos'!$A$35,"")</f>
        <v/>
      </c>
      <c r="AA30" s="37" t="str">
        <f>IF(AND('2.Identificacion_Riesgos'!$J$40=5,'2.Identificacion_Riesgos'!$L$40=5),'2.Identificacion_Riesgos'!$A$40,"")</f>
        <v/>
      </c>
      <c r="AB30" s="38" t="str">
        <f>IF(AND('2.Identificacion_Riesgos'!$J$45=5,'2.Identificacion_Riesgos'!$L$45=5),'2.Identificacion_Riesgos'!$A$45,"")</f>
        <v/>
      </c>
      <c r="AC30" s="37" t="str">
        <f>IF(AND('2.Identificacion_Riesgos'!$J$50=5,'2.Identificacion_Riesgos'!$L$50=5),'2.Identificacion_Riesgos'!$A$50,"")</f>
        <v/>
      </c>
      <c r="AD30" s="88" t="str">
        <f>IF(AND('2.Identificacion_Riesgos'!$J$55=5,'2.Identificacion_Riesgos'!$L$55=5),'2.Identificacion_Riesgos'!$A$55,"")</f>
        <v/>
      </c>
      <c r="AE30" s="25"/>
      <c r="AF30" s="25"/>
      <c r="AG30" s="25"/>
      <c r="AH30" s="27"/>
      <c r="AI30" s="24"/>
      <c r="AJ30" s="24"/>
      <c r="AK30" s="24"/>
      <c r="AL30" s="24"/>
      <c r="AM30" s="24"/>
      <c r="AN30" s="24"/>
    </row>
    <row r="31" spans="1:40" ht="27.75" customHeight="1" thickBot="1" x14ac:dyDescent="0.3">
      <c r="A31" s="24"/>
      <c r="B31" s="523"/>
      <c r="C31" s="25"/>
      <c r="D31" s="25"/>
      <c r="E31" s="25"/>
      <c r="F31" s="499">
        <v>0.4</v>
      </c>
      <c r="G31" s="500"/>
      <c r="H31" s="500"/>
      <c r="I31" s="500"/>
      <c r="J31" s="501"/>
      <c r="K31" s="499">
        <v>0.48</v>
      </c>
      <c r="L31" s="500"/>
      <c r="M31" s="500"/>
      <c r="N31" s="500"/>
      <c r="O31" s="501"/>
      <c r="P31" s="490">
        <v>0.72</v>
      </c>
      <c r="Q31" s="491"/>
      <c r="R31" s="491"/>
      <c r="S31" s="491"/>
      <c r="T31" s="492"/>
      <c r="U31" s="490">
        <v>0.84</v>
      </c>
      <c r="V31" s="491"/>
      <c r="W31" s="491"/>
      <c r="X31" s="491"/>
      <c r="Y31" s="492"/>
      <c r="Z31" s="490">
        <v>1</v>
      </c>
      <c r="AA31" s="491"/>
      <c r="AB31" s="491"/>
      <c r="AC31" s="491"/>
      <c r="AD31" s="492"/>
      <c r="AE31" s="25"/>
      <c r="AF31" s="25"/>
      <c r="AG31" s="25"/>
      <c r="AH31" s="27"/>
      <c r="AI31" s="24"/>
      <c r="AJ31" s="24"/>
      <c r="AK31" s="24"/>
      <c r="AL31" s="24"/>
      <c r="AM31" s="24"/>
      <c r="AN31" s="24"/>
    </row>
    <row r="32" spans="1:40" ht="27.75" customHeight="1" x14ac:dyDescent="0.25">
      <c r="A32" s="24"/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7"/>
      <c r="AI32" s="24"/>
      <c r="AJ32" s="24"/>
      <c r="AK32" s="24"/>
      <c r="AL32" s="24"/>
      <c r="AM32" s="24"/>
      <c r="AN32" s="24"/>
    </row>
    <row r="33" spans="1:40" ht="27.75" customHeight="1" x14ac:dyDescent="0.25">
      <c r="A33" s="24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7"/>
      <c r="AI33" s="24"/>
      <c r="AJ33" s="24"/>
      <c r="AK33" s="24"/>
      <c r="AL33" s="24"/>
      <c r="AM33" s="24"/>
      <c r="AN33" s="24"/>
    </row>
    <row r="34" spans="1:40" ht="27.75" customHeight="1" thickBot="1" x14ac:dyDescent="0.3">
      <c r="A34" s="24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30"/>
      <c r="AI34" s="24"/>
      <c r="AJ34" s="24"/>
      <c r="AK34" s="24"/>
      <c r="AL34" s="24"/>
      <c r="AM34" s="24"/>
      <c r="AN34" s="24"/>
    </row>
    <row r="35" spans="1:40" s="3" customFormat="1" ht="27.75" customHeight="1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4"/>
      <c r="AJ35" s="24"/>
      <c r="AK35" s="24"/>
      <c r="AL35" s="24"/>
      <c r="AM35" s="24"/>
      <c r="AN35" s="24"/>
    </row>
    <row r="36" spans="1:40" s="3" customFormat="1" ht="32.25" customHeight="1" thickBot="1" x14ac:dyDescent="0.3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4"/>
      <c r="AJ36" s="24"/>
      <c r="AK36" s="24"/>
      <c r="AL36" s="24"/>
      <c r="AM36" s="24"/>
      <c r="AN36" s="24"/>
    </row>
    <row r="37" spans="1:40" ht="15.75" customHeight="1" x14ac:dyDescent="0.25">
      <c r="A37" s="24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6"/>
      <c r="AI37" s="24"/>
      <c r="AJ37" s="24"/>
      <c r="AK37" s="24"/>
      <c r="AL37" s="24"/>
      <c r="AM37" s="24"/>
      <c r="AN37" s="24"/>
    </row>
    <row r="38" spans="1:40" s="3" customFormat="1" ht="27.75" customHeight="1" x14ac:dyDescent="0.55000000000000004">
      <c r="A38" s="24"/>
      <c r="B38" s="496" t="s">
        <v>153</v>
      </c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8"/>
      <c r="AI38" s="24"/>
      <c r="AJ38" s="24"/>
      <c r="AK38" s="24"/>
      <c r="AL38" s="24"/>
      <c r="AM38" s="24"/>
      <c r="AN38" s="24"/>
    </row>
    <row r="39" spans="1:40" ht="27.75" customHeight="1" x14ac:dyDescent="0.25">
      <c r="A39" s="24"/>
      <c r="B39" s="493" t="s">
        <v>173</v>
      </c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494"/>
      <c r="Z39" s="494"/>
      <c r="AA39" s="494"/>
      <c r="AB39" s="494"/>
      <c r="AC39" s="494"/>
      <c r="AD39" s="494"/>
      <c r="AE39" s="494"/>
      <c r="AF39" s="494"/>
      <c r="AG39" s="494"/>
      <c r="AH39" s="495"/>
      <c r="AI39" s="24"/>
      <c r="AJ39" s="24"/>
      <c r="AK39" s="24"/>
      <c r="AL39" s="24"/>
      <c r="AM39" s="24"/>
      <c r="AN39" s="24"/>
    </row>
    <row r="40" spans="1:40" ht="27.75" customHeight="1" x14ac:dyDescent="0.25">
      <c r="A40" s="24"/>
      <c r="B40" s="26"/>
      <c r="C40" s="25"/>
      <c r="D40" s="25"/>
      <c r="E40" s="25"/>
      <c r="F40" s="524" t="s">
        <v>1</v>
      </c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4"/>
      <c r="X40" s="524"/>
      <c r="Y40" s="524"/>
      <c r="Z40" s="524"/>
      <c r="AA40" s="524"/>
      <c r="AB40" s="524"/>
      <c r="AC40" s="524"/>
      <c r="AD40" s="524"/>
      <c r="AE40" s="25"/>
      <c r="AF40" s="25"/>
      <c r="AG40" s="25"/>
      <c r="AH40" s="27"/>
      <c r="AI40" s="24"/>
      <c r="AJ40" s="24"/>
      <c r="AK40" s="24"/>
      <c r="AL40" s="24"/>
      <c r="AM40" s="24"/>
      <c r="AN40" s="24"/>
    </row>
    <row r="41" spans="1:40" ht="27.75" customHeight="1" x14ac:dyDescent="0.25">
      <c r="A41" s="24"/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7"/>
      <c r="AI41" s="24"/>
      <c r="AJ41" s="24"/>
      <c r="AK41" s="24"/>
      <c r="AL41" s="24"/>
      <c r="AM41" s="24"/>
      <c r="AN41" s="24"/>
    </row>
    <row r="42" spans="1:40" ht="27.75" customHeight="1" thickBot="1" x14ac:dyDescent="0.3">
      <c r="A42" s="24"/>
      <c r="B42" s="26"/>
      <c r="C42" s="25"/>
      <c r="D42" s="25"/>
      <c r="E42" s="25"/>
      <c r="F42" s="503" t="s">
        <v>162</v>
      </c>
      <c r="G42" s="503"/>
      <c r="H42" s="503"/>
      <c r="I42" s="503"/>
      <c r="J42" s="503"/>
      <c r="K42" s="503" t="s">
        <v>163</v>
      </c>
      <c r="L42" s="503"/>
      <c r="M42" s="503"/>
      <c r="N42" s="503"/>
      <c r="O42" s="503"/>
      <c r="P42" s="503" t="s">
        <v>164</v>
      </c>
      <c r="Q42" s="503"/>
      <c r="R42" s="503"/>
      <c r="S42" s="503"/>
      <c r="T42" s="503"/>
      <c r="U42" s="503" t="s">
        <v>165</v>
      </c>
      <c r="V42" s="503"/>
      <c r="W42" s="503"/>
      <c r="X42" s="503"/>
      <c r="Y42" s="503"/>
      <c r="Z42" s="503" t="s">
        <v>166</v>
      </c>
      <c r="AA42" s="503"/>
      <c r="AB42" s="503"/>
      <c r="AC42" s="503"/>
      <c r="AD42" s="503"/>
      <c r="AE42" s="25"/>
      <c r="AF42" s="25"/>
      <c r="AG42" s="25"/>
      <c r="AH42" s="27"/>
      <c r="AI42" s="24"/>
      <c r="AJ42" s="24"/>
      <c r="AK42" s="24"/>
      <c r="AL42" s="24"/>
      <c r="AM42" s="24"/>
      <c r="AN42" s="24"/>
    </row>
    <row r="43" spans="1:40" ht="27.75" customHeight="1" x14ac:dyDescent="0.25">
      <c r="A43" s="24"/>
      <c r="B43" s="523" t="s">
        <v>27</v>
      </c>
      <c r="C43" s="42"/>
      <c r="D43" s="43"/>
      <c r="E43" s="43"/>
      <c r="F43" s="94" t="str">
        <f>IF(AND('2.Identificacion_Riesgos'!$R$10=1,'2.Identificacion_Riesgos'!$T$10=1),'2.Identificacion_Riesgos'!$A$10,"")</f>
        <v/>
      </c>
      <c r="G43" s="95" t="str">
        <f>IF(AND('2.Identificacion_Riesgos'!$R$15=1,'2.Identificacion_Riesgos'!$T$15=1),'2.Identificacion_Riesgos'!$A$15,"")</f>
        <v/>
      </c>
      <c r="H43" s="95" t="str">
        <f>IF(AND('2.Identificacion_Riesgos'!$R$20=1,'2.Identificacion_Riesgos'!$T$20=1),'2.Identificacion_Riesgos'!$A$20,"")</f>
        <v/>
      </c>
      <c r="I43" s="95" t="str">
        <f>IF(AND('2.Identificacion_Riesgos'!$R$25=1,'2.Identificacion_Riesgos'!$T$25=1),'2.Identificacion_Riesgos'!$A$25,"")</f>
        <v/>
      </c>
      <c r="J43" s="96" t="str">
        <f>IF(AND('2.Identificacion_Riesgos'!$R$30=1,'2.Identificacion_Riesgos'!$T$30=1),'2.Identificacion_Riesgos'!$A$30,"")</f>
        <v/>
      </c>
      <c r="K43" s="94" t="str">
        <f>IF(AND('2.Identificacion_Riesgos'!$R$10=1,'2.Identificacion_Riesgos'!$T$10=2),'2.Identificacion_Riesgos'!$A$10,"")</f>
        <v/>
      </c>
      <c r="L43" s="95" t="str">
        <f>IF(AND('2.Identificacion_Riesgos'!$R$15=1,'2.Identificacion_Riesgos'!$T$15=2),'2.Identificacion_Riesgos'!$A$15,"")</f>
        <v/>
      </c>
      <c r="M43" s="95" t="str">
        <f>IF(AND('2.Identificacion_Riesgos'!$R$20=1,'2.Identificacion_Riesgos'!$T$20=2),'2.Identificacion_Riesgos'!$A$20,"")</f>
        <v/>
      </c>
      <c r="N43" s="95" t="str">
        <f>IF(AND('2.Identificacion_Riesgos'!$R$25=1,'2.Identificacion_Riesgos'!$T$25=2),'2.Identificacion_Riesgos'!$A$25,"")</f>
        <v/>
      </c>
      <c r="O43" s="95" t="str">
        <f>IF(AND('2.Identificacion_Riesgos'!$R$30=1,'2.Identificacion_Riesgos'!$T$30=2),'2.Identificacion_Riesgos'!$A$30,"")</f>
        <v/>
      </c>
      <c r="P43" s="99" t="str">
        <f>IF(AND('2.Identificacion_Riesgos'!$R$10=1,'2.Identificacion_Riesgos'!$T$10=3),'2.Identificacion_Riesgos'!$A$10,"")</f>
        <v/>
      </c>
      <c r="Q43" s="100" t="str">
        <f>IF(AND('2.Identificacion_Riesgos'!$R$15=1,'2.Identificacion_Riesgos'!$T$15=3),'2.Identificacion_Riesgos'!$A$15,"")</f>
        <v/>
      </c>
      <c r="R43" s="100" t="str">
        <f>IF(AND('2.Identificacion_Riesgos'!$R$20=1,'2.Identificacion_Riesgos'!$T$20=3),'2.Identificacion_Riesgos'!$A$20,"")</f>
        <v/>
      </c>
      <c r="S43" s="100" t="str">
        <f>IF(AND('2.Identificacion_Riesgos'!$R$25=1,'2.Identificacion_Riesgos'!$T$25=3),'2.Identificacion_Riesgos'!$A$25,"")</f>
        <v/>
      </c>
      <c r="T43" s="101" t="str">
        <f>IF(AND('2.Identificacion_Riesgos'!$R$30=1,'2.Identificacion_Riesgos'!$T$30=3),'2.Identificacion_Riesgos'!$A$30,"")</f>
        <v/>
      </c>
      <c r="U43" s="89" t="str">
        <f>IF(AND('2.Identificacion_Riesgos'!$R$10=1,'2.Identificacion_Riesgos'!$T$10=4),'2.Identificacion_Riesgos'!$A$10,"")</f>
        <v/>
      </c>
      <c r="V43" s="90" t="str">
        <f>IF(AND('2.Identificacion_Riesgos'!$R$15=1,'2.Identificacion_Riesgos'!$T$15=4),'2.Identificacion_Riesgos'!$A$15,"")</f>
        <v/>
      </c>
      <c r="W43" s="90" t="str">
        <f>IF(AND('2.Identificacion_Riesgos'!$R$20=1,'2.Identificacion_Riesgos'!$T$20=4),'2.Identificacion_Riesgos'!$A$20,"")</f>
        <v/>
      </c>
      <c r="X43" s="90" t="str">
        <f>IF(AND('2.Identificacion_Riesgos'!$R$25=1,'2.Identificacion_Riesgos'!$T$25=4),'2.Identificacion_Riesgos'!$A$25,"")</f>
        <v/>
      </c>
      <c r="Y43" s="91" t="str">
        <f>IF(AND('2.Identificacion_Riesgos'!$R$30=1,'2.Identificacion_Riesgos'!$T$30=4),'2.Identificacion_Riesgos'!$A$30,"")</f>
        <v/>
      </c>
      <c r="Z43" s="90" t="str">
        <f>IF(AND('2.Identificacion_Riesgos'!$R$10=1,'2.Identificacion_Riesgos'!$T$10=5),'2.Identificacion_Riesgos'!$A$10,"")</f>
        <v/>
      </c>
      <c r="AA43" s="90" t="str">
        <f>IF(AND('2.Identificacion_Riesgos'!$R$15=1,'2.Identificacion_Riesgos'!$T$15=5),'2.Identificacion_Riesgos'!$A$15,"")</f>
        <v/>
      </c>
      <c r="AB43" s="90" t="str">
        <f>IF(AND('2.Identificacion_Riesgos'!$R$20=1,'2.Identificacion_Riesgos'!$T$20=5),'2.Identificacion_Riesgos'!$A$20,"")</f>
        <v/>
      </c>
      <c r="AC43" s="90" t="str">
        <f>IF(AND('2.Identificacion_Riesgos'!$R$25=1,'2.Identificacion_Riesgos'!$T$25=5),'2.Identificacion_Riesgos'!$A$25,"")</f>
        <v/>
      </c>
      <c r="AD43" s="91" t="str">
        <f>IF(AND('2.Identificacion_Riesgos'!$R$30=1,'2.Identificacion_Riesgos'!$T$30=5),'2.Identificacion_Riesgos'!$A$30,"")</f>
        <v/>
      </c>
      <c r="AE43" s="25"/>
      <c r="AF43" s="25"/>
      <c r="AG43" s="25"/>
      <c r="AH43" s="27"/>
      <c r="AI43" s="24"/>
      <c r="AJ43" s="24"/>
      <c r="AK43" s="24"/>
      <c r="AL43" s="24"/>
      <c r="AM43" s="24"/>
      <c r="AN43" s="24"/>
    </row>
    <row r="44" spans="1:40" ht="27.75" customHeight="1" x14ac:dyDescent="0.25">
      <c r="A44" s="24"/>
      <c r="B44" s="523"/>
      <c r="C44" s="502" t="s">
        <v>167</v>
      </c>
      <c r="D44" s="502"/>
      <c r="E44" s="502"/>
      <c r="F44" s="97" t="str">
        <f>IF(AND('2.Identificacion_Riesgos'!$R$35=1,'2.Identificacion_Riesgos'!$T$35=1),'2.Identificacion_Riesgos'!$A$35,"")</f>
        <v/>
      </c>
      <c r="G44" s="31" t="str">
        <f>IF(AND('2.Identificacion_Riesgos'!$R$40=1,'2.Identificacion_Riesgos'!$T$40=1),'2.Identificacion_Riesgos'!$A$40,"")</f>
        <v/>
      </c>
      <c r="H44" s="32" t="str">
        <f>IF(AND('2.Identificacion_Riesgos'!$R$45=1,'2.Identificacion_Riesgos'!$T$45=1),'2.Identificacion_Riesgos'!$A$45,"")</f>
        <v/>
      </c>
      <c r="I44" s="31" t="str">
        <f>IF(AND('2.Identificacion_Riesgos'!$R$50=1,'2.Identificacion_Riesgos'!$T$50=1),'2.Identificacion_Riesgos'!$A$50,"")</f>
        <v/>
      </c>
      <c r="J44" s="98" t="str">
        <f>IF(AND('2.Identificacion_Riesgos'!$R$55=1,'2.Identificacion_Riesgos'!$T$55=1),'2.Identificacion_Riesgos'!$A$55,"")</f>
        <v/>
      </c>
      <c r="K44" s="97" t="str">
        <f>IF(AND('2.Identificacion_Riesgos'!$R$35=1,'2.Identificacion_Riesgos'!$T$35=2),'2.Identificacion_Riesgos'!$A$35,"")</f>
        <v/>
      </c>
      <c r="L44" s="31" t="str">
        <f>IF(AND('2.Identificacion_Riesgos'!$R$40=1,'2.Identificacion_Riesgos'!$T$40=2),'2.Identificacion_Riesgos'!$A$40,"")</f>
        <v/>
      </c>
      <c r="M44" s="32" t="str">
        <f>IF(AND('2.Identificacion_Riesgos'!$R$45=1,'2.Identificacion_Riesgos'!$T$45=2),'2.Identificacion_Riesgos'!$A$45,"")</f>
        <v/>
      </c>
      <c r="N44" s="31" t="str">
        <f>IF(AND('2.Identificacion_Riesgos'!$R$50=1,'2.Identificacion_Riesgos'!$T$50=2),'2.Identificacion_Riesgos'!$A$50,"")</f>
        <v/>
      </c>
      <c r="O44" s="32" t="str">
        <f>IF(AND('2.Identificacion_Riesgos'!$R$55=1,'2.Identificacion_Riesgos'!$T$55=2),'2.Identificacion_Riesgos'!$A$55,"")</f>
        <v/>
      </c>
      <c r="P44" s="102" t="str">
        <f>IF(AND('2.Identificacion_Riesgos'!$R$35=1,'2.Identificacion_Riesgos'!$T$35=3),'2.Identificacion_Riesgos'!$A$35,"")</f>
        <v/>
      </c>
      <c r="Q44" s="33" t="str">
        <f>IF(AND('2.Identificacion_Riesgos'!$R$40=1,'2.Identificacion_Riesgos'!$T$40=3),'2.Identificacion_Riesgos'!$A$40,"")</f>
        <v/>
      </c>
      <c r="R44" s="34" t="str">
        <f>IF(AND('2.Identificacion_Riesgos'!$R$45=1,'2.Identificacion_Riesgos'!$T$45=3),'2.Identificacion_Riesgos'!$A$45,"")</f>
        <v/>
      </c>
      <c r="S44" s="33" t="str">
        <f>IF(AND('2.Identificacion_Riesgos'!$R$50=1,'2.Identificacion_Riesgos'!$T$50=3),'2.Identificacion_Riesgos'!$A$50,"")</f>
        <v/>
      </c>
      <c r="T44" s="103" t="str">
        <f>IF(AND('2.Identificacion_Riesgos'!$R$55=1,'2.Identificacion_Riesgos'!$T$55=3),'2.Identificacion_Riesgos'!$A$55,"")</f>
        <v/>
      </c>
      <c r="U44" s="92" t="str">
        <f>IF(AND('2.Identificacion_Riesgos'!$R$35=1,'2.Identificacion_Riesgos'!$T$35=4),'2.Identificacion_Riesgos'!$A$35,"")</f>
        <v/>
      </c>
      <c r="V44" s="35" t="str">
        <f>IF(AND('2.Identificacion_Riesgos'!$R$40=1,'2.Identificacion_Riesgos'!$T$40=4),'2.Identificacion_Riesgos'!$A$40,"")</f>
        <v/>
      </c>
      <c r="W44" s="36" t="str">
        <f>IF(AND('2.Identificacion_Riesgos'!$R$45=1,'2.Identificacion_Riesgos'!$T$45=4),'2.Identificacion_Riesgos'!$A$45,"")</f>
        <v/>
      </c>
      <c r="X44" s="35" t="str">
        <f>IF(AND('2.Identificacion_Riesgos'!$R$50=1,'2.Identificacion_Riesgos'!$T$50=4),'2.Identificacion_Riesgos'!$A$50,"")</f>
        <v/>
      </c>
      <c r="Y44" s="93" t="str">
        <f>IF(AND('2.Identificacion_Riesgos'!$R$55=1,'2.Identificacion_Riesgos'!$T$55=4),'2.Identificacion_Riesgos'!$A$55,"")</f>
        <v/>
      </c>
      <c r="Z44" s="35" t="str">
        <f>IF(AND('2.Identificacion_Riesgos'!$R$35=1,'2.Identificacion_Riesgos'!$T$35=5),'2.Identificacion_Riesgos'!$A$35,"")</f>
        <v/>
      </c>
      <c r="AA44" s="35" t="str">
        <f>IF(AND('2.Identificacion_Riesgos'!$R$40=1,'2.Identificacion_Riesgos'!$T$40=5),'2.Identificacion_Riesgos'!$A$40,"")</f>
        <v/>
      </c>
      <c r="AB44" s="36" t="str">
        <f>IF(AND('2.Identificacion_Riesgos'!$R$45=1,'2.Identificacion_Riesgos'!$T$45=5),'2.Identificacion_Riesgos'!$A$45,"")</f>
        <v/>
      </c>
      <c r="AC44" s="35" t="str">
        <f>IF(AND('2.Identificacion_Riesgos'!$R$50=1,'2.Identificacion_Riesgos'!$T$50=5),'2.Identificacion_Riesgos'!$A$50,"")</f>
        <v/>
      </c>
      <c r="AD44" s="93" t="str">
        <f>IF(AND('2.Identificacion_Riesgos'!$R$55=1,'2.Identificacion_Riesgos'!$T$55=5),'2.Identificacion_Riesgos'!$A$55,"")</f>
        <v/>
      </c>
      <c r="AE44" s="25"/>
      <c r="AF44" s="25"/>
      <c r="AG44" s="25"/>
      <c r="AH44" s="27"/>
      <c r="AI44" s="24"/>
      <c r="AJ44" s="24"/>
      <c r="AK44" s="24"/>
      <c r="AL44" s="24"/>
      <c r="AM44" s="24"/>
      <c r="AN44" s="24"/>
    </row>
    <row r="45" spans="1:40" ht="27.75" customHeight="1" thickBot="1" x14ac:dyDescent="0.3">
      <c r="A45" s="24"/>
      <c r="B45" s="523"/>
      <c r="C45" s="43"/>
      <c r="D45" s="43"/>
      <c r="E45" s="43"/>
      <c r="F45" s="504">
        <v>0.04</v>
      </c>
      <c r="G45" s="505"/>
      <c r="H45" s="505"/>
      <c r="I45" s="505"/>
      <c r="J45" s="506"/>
      <c r="K45" s="504">
        <v>0.16</v>
      </c>
      <c r="L45" s="505"/>
      <c r="M45" s="505"/>
      <c r="N45" s="505"/>
      <c r="O45" s="505"/>
      <c r="P45" s="507">
        <v>0.32</v>
      </c>
      <c r="Q45" s="508"/>
      <c r="R45" s="508"/>
      <c r="S45" s="508"/>
      <c r="T45" s="509"/>
      <c r="U45" s="499">
        <v>0.6</v>
      </c>
      <c r="V45" s="500"/>
      <c r="W45" s="500"/>
      <c r="X45" s="500"/>
      <c r="Y45" s="501"/>
      <c r="Z45" s="510">
        <v>0.68</v>
      </c>
      <c r="AA45" s="500"/>
      <c r="AB45" s="500"/>
      <c r="AC45" s="500"/>
      <c r="AD45" s="501"/>
      <c r="AE45" s="25"/>
      <c r="AF45" s="25"/>
      <c r="AG45" s="25"/>
      <c r="AH45" s="27"/>
      <c r="AI45" s="24"/>
      <c r="AJ45" s="24"/>
      <c r="AK45" s="24"/>
      <c r="AL45" s="24"/>
      <c r="AM45" s="24"/>
      <c r="AN45" s="24"/>
    </row>
    <row r="46" spans="1:40" ht="27.75" customHeight="1" x14ac:dyDescent="0.25">
      <c r="A46" s="24"/>
      <c r="B46" s="523"/>
      <c r="C46" s="43"/>
      <c r="D46" s="43"/>
      <c r="E46" s="43"/>
      <c r="F46" s="94" t="str">
        <f>IF(AND('2.Identificacion_Riesgos'!$R$10=2,'2.Identificacion_Riesgos'!$T$10=1),'2.Identificacion_Riesgos'!$A$10,"")</f>
        <v/>
      </c>
      <c r="G46" s="95" t="str">
        <f>IF(AND('2.Identificacion_Riesgos'!$R$15=2,'2.Identificacion_Riesgos'!$T$15=1),'2.Identificacion_Riesgos'!$A$15,"")</f>
        <v/>
      </c>
      <c r="H46" s="95" t="str">
        <f>IF(AND('2.Identificacion_Riesgos'!$R$20=2,'2.Identificacion_Riesgos'!$T$20=1),'2.Identificacion_Riesgos'!$A$20,"")</f>
        <v/>
      </c>
      <c r="I46" s="95" t="str">
        <f>IF(AND('2.Identificacion_Riesgos'!$R$25=2,'2.Identificacion_Riesgos'!$T$25=1),'2.Identificacion_Riesgos'!$A$25,"")</f>
        <v/>
      </c>
      <c r="J46" s="96" t="str">
        <f>IF(AND('2.Identificacion_Riesgos'!$R$30=2,'2.Identificacion_Riesgos'!$T$30=1),'2.Identificacion_Riesgos'!$A$30,"")</f>
        <v/>
      </c>
      <c r="K46" s="94" t="str">
        <f>IF(AND('2.Identificacion_Riesgos'!$R$10=2,'2.Identificacion_Riesgos'!$T$10=2),'2.Identificacion_Riesgos'!$A$10,"")</f>
        <v/>
      </c>
      <c r="L46" s="95" t="str">
        <f>IF(AND('2.Identificacion_Riesgos'!$R$15=2,'2.Identificacion_Riesgos'!$T$15=2),'2.Identificacion_Riesgos'!$A$15,"")</f>
        <v>R2</v>
      </c>
      <c r="M46" s="95" t="str">
        <f>IF(AND('2.Identificacion_Riesgos'!$R$20=2,'2.Identificacion_Riesgos'!$T$20=2),'2.Identificacion_Riesgos'!$A$20,"")</f>
        <v/>
      </c>
      <c r="N46" s="95" t="str">
        <f>IF(AND('2.Identificacion_Riesgos'!$R$25=2,'2.Identificacion_Riesgos'!$T$25=2),'2.Identificacion_Riesgos'!$A$25,"")</f>
        <v/>
      </c>
      <c r="O46" s="96" t="str">
        <f>IF(AND('2.Identificacion_Riesgos'!$R$30=2,'2.Identificacion_Riesgos'!$T$30=2),'2.Identificacion_Riesgos'!$A$30,"")</f>
        <v/>
      </c>
      <c r="P46" s="99" t="str">
        <f>IF(AND('2.Identificacion_Riesgos'!$R$10=2,'2.Identificacion_Riesgos'!$T$10=3),'2.Identificacion_Riesgos'!$A$10,"")</f>
        <v/>
      </c>
      <c r="Q46" s="100" t="str">
        <f>IF(AND('2.Identificacion_Riesgos'!$R$15=2,'2.Identificacion_Riesgos'!$T$15=3),'2.Identificacion_Riesgos'!$A$15,"")</f>
        <v/>
      </c>
      <c r="R46" s="100" t="str">
        <f>IF(AND('2.Identificacion_Riesgos'!$R$20=2,'2.Identificacion_Riesgos'!$T$20=3),'2.Identificacion_Riesgos'!$A$20,"")</f>
        <v/>
      </c>
      <c r="S46" s="100" t="str">
        <f>IF(AND('2.Identificacion_Riesgos'!$R$25=2,'2.Identificacion_Riesgos'!$T$25=3),'2.Identificacion_Riesgos'!$A$25,"")</f>
        <v/>
      </c>
      <c r="T46" s="101" t="str">
        <f>IF(AND('2.Identificacion_Riesgos'!$R$30=2,'2.Identificacion_Riesgos'!$T$30=3),'2.Identificacion_Riesgos'!$A$30,"")</f>
        <v/>
      </c>
      <c r="U46" s="89" t="str">
        <f>IF(AND('2.Identificacion_Riesgos'!$R$10=2,'2.Identificacion_Riesgos'!$T$10=4),'2.Identificacion_Riesgos'!$A$10,"")</f>
        <v/>
      </c>
      <c r="V46" s="90" t="str">
        <f>IF(AND('2.Identificacion_Riesgos'!$R$15=2,'2.Identificacion_Riesgos'!$T$15=4),'2.Identificacion_Riesgos'!$A$15,"")</f>
        <v/>
      </c>
      <c r="W46" s="90" t="str">
        <f>IF(AND('2.Identificacion_Riesgos'!$R$20=2,'2.Identificacion_Riesgos'!$T$20=4),'2.Identificacion_Riesgos'!$A$20,"")</f>
        <v/>
      </c>
      <c r="X46" s="90" t="str">
        <f>IF(AND('2.Identificacion_Riesgos'!$R$25=2,'2.Identificacion_Riesgos'!$T$25=4),'2.Identificacion_Riesgos'!$A$25,"")</f>
        <v/>
      </c>
      <c r="Y46" s="91" t="str">
        <f>IF(AND('2.Identificacion_Riesgos'!$R$30=2,'2.Identificacion_Riesgos'!$T$30=4),'2.Identificacion_Riesgos'!$A$30,"")</f>
        <v/>
      </c>
      <c r="Z46" s="85" t="str">
        <f>IF(AND('2.Identificacion_Riesgos'!$R$10=2,'2.Identificacion_Riesgos'!$T$10=5),'2.Identificacion_Riesgos'!A10,"")</f>
        <v/>
      </c>
      <c r="AA46" s="85" t="str">
        <f>IF(AND('2.Identificacion_Riesgos'!$R$15=2,'2.Identificacion_Riesgos'!$T$15=5),'2.Identificacion_Riesgos'!$A$15,"")</f>
        <v/>
      </c>
      <c r="AB46" s="85" t="str">
        <f>IF(AND('2.Identificacion_Riesgos'!$R$20=2,'2.Identificacion_Riesgos'!$T$20=5),'2.Identificacion_Riesgos'!$A$20,"")</f>
        <v/>
      </c>
      <c r="AC46" s="85" t="str">
        <f>IF(AND('2.Identificacion_Riesgos'!$R$25=2,'2.Identificacion_Riesgos'!$T$25=5),'2.Identificacion_Riesgos'!$A$25,"")</f>
        <v/>
      </c>
      <c r="AD46" s="86" t="str">
        <f>IF(AND('2.Identificacion_Riesgos'!$R$30=2,'2.Identificacion_Riesgos'!$T$30=5),'2.Identificacion_Riesgos'!$A$30,"")</f>
        <v/>
      </c>
      <c r="AE46" s="25"/>
      <c r="AF46" s="25"/>
      <c r="AG46" s="25"/>
      <c r="AH46" s="27"/>
      <c r="AI46" s="24"/>
      <c r="AJ46" s="24"/>
      <c r="AK46" s="24"/>
      <c r="AL46" s="24"/>
      <c r="AM46" s="24"/>
      <c r="AN46" s="24"/>
    </row>
    <row r="47" spans="1:40" ht="27.75" customHeight="1" x14ac:dyDescent="0.25">
      <c r="A47" s="24"/>
      <c r="B47" s="523"/>
      <c r="C47" s="502" t="s">
        <v>168</v>
      </c>
      <c r="D47" s="502"/>
      <c r="E47" s="502"/>
      <c r="F47" s="97" t="str">
        <f>IF(AND('2.Identificacion_Riesgos'!$R$35=2,'2.Identificacion_Riesgos'!$T$35=1),'2.Identificacion_Riesgos'!$A$35,"")</f>
        <v/>
      </c>
      <c r="G47" s="31" t="str">
        <f>IF(AND('2.Identificacion_Riesgos'!$R$40=2,'2.Identificacion_Riesgos'!$T$40=1),'2.Identificacion_Riesgos'!$A$40,"")</f>
        <v/>
      </c>
      <c r="H47" s="32" t="str">
        <f>IF(AND('2.Identificacion_Riesgos'!$R$45=2,'2.Identificacion_Riesgos'!$T$45=1),'2.Identificacion_Riesgos'!$A$45,"")</f>
        <v/>
      </c>
      <c r="I47" s="31" t="str">
        <f>IF(AND('2.Identificacion_Riesgos'!$R$50=2,'2.Identificacion_Riesgos'!$T$50=1),'2.Identificacion_Riesgos'!$A$50,"")</f>
        <v/>
      </c>
      <c r="J47" s="98" t="str">
        <f>IF(AND('2.Identificacion_Riesgos'!$R$55=2,'2.Identificacion_Riesgos'!$T$55=1),'2.Identificacion_Riesgos'!$A$55,"")</f>
        <v/>
      </c>
      <c r="K47" s="97" t="str">
        <f>IF(AND('2.Identificacion_Riesgos'!$R$35=2,'2.Identificacion_Riesgos'!$T$35=2),'2.Identificacion_Riesgos'!$A$35,"")</f>
        <v/>
      </c>
      <c r="L47" s="31" t="str">
        <f>IF(AND('2.Identificacion_Riesgos'!$R$40=2,'2.Identificacion_Riesgos'!$T$40=2),'2.Identificacion_Riesgos'!$A$40,"")</f>
        <v/>
      </c>
      <c r="M47" s="32" t="str">
        <f>IF(AND('2.Identificacion_Riesgos'!$R$45=2,'2.Identificacion_Riesgos'!$T$45=2),'2.Identificacion_Riesgos'!$A$45,"")</f>
        <v/>
      </c>
      <c r="N47" s="31" t="str">
        <f>IF(AND('2.Identificacion_Riesgos'!$R$50=2,'2.Identificacion_Riesgos'!$T$50=2),'2.Identificacion_Riesgos'!$A$50,"")</f>
        <v/>
      </c>
      <c r="O47" s="98" t="str">
        <f>IF(AND('2.Identificacion_Riesgos'!$R$55=2,'2.Identificacion_Riesgos'!$T$55=2),'2.Identificacion_Riesgos'!$A$55,"")</f>
        <v/>
      </c>
      <c r="P47" s="102" t="str">
        <f>IF(AND('2.Identificacion_Riesgos'!$R$35=2,'2.Identificacion_Riesgos'!$T$35=3),'2.Identificacion_Riesgos'!$A$35,"")</f>
        <v/>
      </c>
      <c r="Q47" s="33" t="str">
        <f>IF(AND('2.Identificacion_Riesgos'!$R$40=2,'2.Identificacion_Riesgos'!$T$40=3),'2.Identificacion_Riesgos'!$A$40,"")</f>
        <v/>
      </c>
      <c r="R47" s="34" t="str">
        <f>IF(AND('2.Identificacion_Riesgos'!$R$45=2,'2.Identificacion_Riesgos'!$T$45=3),'2.Identificacion_Riesgos'!$A$45,"")</f>
        <v/>
      </c>
      <c r="S47" s="33" t="str">
        <f>IF(AND('2.Identificacion_Riesgos'!$R$50=2,'2.Identificacion_Riesgos'!$T$50=3),'2.Identificacion_Riesgos'!$A$50,"")</f>
        <v/>
      </c>
      <c r="T47" s="103" t="str">
        <f>IF(AND('2.Identificacion_Riesgos'!$R$55=2,'2.Identificacion_Riesgos'!$T$55=3),'2.Identificacion_Riesgos'!$A$55,"")</f>
        <v/>
      </c>
      <c r="U47" s="92" t="str">
        <f>IF(AND('2.Identificacion_Riesgos'!$R$35=2,'2.Identificacion_Riesgos'!$T$35=4),'2.Identificacion_Riesgos'!$A$35,"")</f>
        <v/>
      </c>
      <c r="V47" s="35" t="str">
        <f>IF(AND('2.Identificacion_Riesgos'!$R$40=2,'2.Identificacion_Riesgos'!$T$40=4),'2.Identificacion_Riesgos'!$A$40,"")</f>
        <v/>
      </c>
      <c r="W47" s="36" t="str">
        <f>IF(AND('2.Identificacion_Riesgos'!$R$45=2,'2.Identificacion_Riesgos'!$T$45=4),'2.Identificacion_Riesgos'!$A$45,"")</f>
        <v/>
      </c>
      <c r="X47" s="35" t="str">
        <f>IF(AND('2.Identificacion_Riesgos'!$R$50=2,'2.Identificacion_Riesgos'!$T$50=4),'2.Identificacion_Riesgos'!$A$50,"")</f>
        <v/>
      </c>
      <c r="Y47" s="93" t="str">
        <f>IF(AND('2.Identificacion_Riesgos'!$R$55=2,'2.Identificacion_Riesgos'!$T$55=4),'2.Identificacion_Riesgos'!$A$55,"")</f>
        <v/>
      </c>
      <c r="Z47" s="37" t="str">
        <f>IF(AND('2.Identificacion_Riesgos'!$R$35=2,'2.Identificacion_Riesgos'!$T$35=5),'2.Identificacion_Riesgos'!$A$35,"")</f>
        <v/>
      </c>
      <c r="AA47" s="37" t="str">
        <f>IF(AND('2.Identificacion_Riesgos'!$R$40=2,'2.Identificacion_Riesgos'!$T$40=5),'2.Identificacion_Riesgos'!$A$40,"")</f>
        <v/>
      </c>
      <c r="AB47" s="38" t="str">
        <f>IF(AND('2.Identificacion_Riesgos'!$R$45=2,'2.Identificacion_Riesgos'!$T$45=5),'2.Identificacion_Riesgos'!$A$45,"")</f>
        <v/>
      </c>
      <c r="AC47" s="37" t="str">
        <f>IF(AND('2.Identificacion_Riesgos'!$R$50=2,'2.Identificacion_Riesgos'!$T$50=5),'2.Identificacion_Riesgos'!$A$50,"")</f>
        <v/>
      </c>
      <c r="AD47" s="88" t="str">
        <f>IF(AND('2.Identificacion_Riesgos'!$R$55=2,'2.Identificacion_Riesgos'!$T$55=5),'2.Identificacion_Riesgos'!$A$55,"")</f>
        <v/>
      </c>
      <c r="AE47" s="25"/>
      <c r="AF47" s="25"/>
      <c r="AG47" s="25"/>
      <c r="AH47" s="27"/>
      <c r="AI47" s="24"/>
      <c r="AJ47" s="24"/>
      <c r="AK47" s="24"/>
      <c r="AL47" s="24"/>
      <c r="AM47" s="24"/>
      <c r="AN47" s="24"/>
    </row>
    <row r="48" spans="1:40" ht="27.75" customHeight="1" thickBot="1" x14ac:dyDescent="0.3">
      <c r="A48" s="24"/>
      <c r="B48" s="523"/>
      <c r="C48" s="43"/>
      <c r="D48" s="43"/>
      <c r="E48" s="43"/>
      <c r="F48" s="504">
        <v>0.08</v>
      </c>
      <c r="G48" s="505"/>
      <c r="H48" s="505"/>
      <c r="I48" s="505"/>
      <c r="J48" s="506"/>
      <c r="K48" s="504">
        <v>0.2</v>
      </c>
      <c r="L48" s="505"/>
      <c r="M48" s="505"/>
      <c r="N48" s="505"/>
      <c r="O48" s="506"/>
      <c r="P48" s="511">
        <v>0.36</v>
      </c>
      <c r="Q48" s="512"/>
      <c r="R48" s="512"/>
      <c r="S48" s="512"/>
      <c r="T48" s="513"/>
      <c r="U48" s="514">
        <v>0.55000000000000004</v>
      </c>
      <c r="V48" s="515"/>
      <c r="W48" s="515"/>
      <c r="X48" s="515"/>
      <c r="Y48" s="516"/>
      <c r="Z48" s="517">
        <v>0.88</v>
      </c>
      <c r="AA48" s="518"/>
      <c r="AB48" s="518"/>
      <c r="AC48" s="518"/>
      <c r="AD48" s="519"/>
      <c r="AE48" s="25"/>
      <c r="AF48" s="25"/>
      <c r="AG48" s="25"/>
      <c r="AH48" s="27"/>
      <c r="AI48" s="24"/>
      <c r="AJ48" s="24"/>
      <c r="AK48" s="24"/>
      <c r="AL48" s="24"/>
      <c r="AM48" s="24"/>
      <c r="AN48" s="24"/>
    </row>
    <row r="49" spans="1:40" ht="27.75" customHeight="1" x14ac:dyDescent="0.25">
      <c r="A49" s="24"/>
      <c r="B49" s="523"/>
      <c r="C49" s="43"/>
      <c r="D49" s="43"/>
      <c r="E49" s="43"/>
      <c r="F49" s="94" t="str">
        <f>IF(AND('2.Identificacion_Riesgos'!$R$10=3,'2.Identificacion_Riesgos'!$T$10=1),'2.Identificacion_Riesgos'!$A$10,"")</f>
        <v/>
      </c>
      <c r="G49" s="95" t="str">
        <f>IF(AND('2.Identificacion_Riesgos'!$R$15=3,'2.Identificacion_Riesgos'!$T$15=1),'2.Identificacion_Riesgos'!$A$15,"")</f>
        <v/>
      </c>
      <c r="H49" s="95" t="str">
        <f>IF(AND('2.Identificacion_Riesgos'!$R$20=3,'2.Identificacion_Riesgos'!$T$20=1),'2.Identificacion_Riesgos'!$A$20,"")</f>
        <v/>
      </c>
      <c r="I49" s="95" t="str">
        <f>IF(AND('2.Identificacion_Riesgos'!$R$25=3,'2.Identificacion_Riesgos'!$T$25=1),'2.Identificacion_Riesgos'!$A$25,"")</f>
        <v/>
      </c>
      <c r="J49" s="96" t="str">
        <f>IF(AND('2.Identificacion_Riesgos'!$R$30=3,'2.Identificacion_Riesgos'!$T$30=1),'2.Identificacion_Riesgos'!$A$30,"")</f>
        <v/>
      </c>
      <c r="K49" s="99" t="str">
        <f>IF(AND('2.Identificacion_Riesgos'!$R$10=3,'2.Identificacion_Riesgos'!$T$10=2),'2.Identificacion_Riesgos'!$A$10,"")</f>
        <v>R1</v>
      </c>
      <c r="L49" s="100" t="str">
        <f>IF(AND('2.Identificacion_Riesgos'!$R$15=3,'2.Identificacion_Riesgos'!$T$15=2),'2.Identificacion_Riesgos'!$A$15,"")</f>
        <v/>
      </c>
      <c r="M49" s="100" t="str">
        <f>IF(AND('2.Identificacion_Riesgos'!$R$20=3,'2.Identificacion_Riesgos'!$T$20=2),'2.Identificacion_Riesgos'!$A$20,"")</f>
        <v/>
      </c>
      <c r="N49" s="100" t="str">
        <f>IF(AND('2.Identificacion_Riesgos'!$R$25=3,'2.Identificacion_Riesgos'!$T$25=2),'2.Identificacion_Riesgos'!$A$25,"")</f>
        <v/>
      </c>
      <c r="O49" s="101" t="str">
        <f>IF(AND('2.Identificacion_Riesgos'!$R$30=3,'2.Identificacion_Riesgos'!$T$30=2),'2.Identificacion_Riesgos'!$A$30,"")</f>
        <v/>
      </c>
      <c r="P49" s="89" t="str">
        <f>IF(AND('2.Identificacion_Riesgos'!$R$10=3,'2.Identificacion_Riesgos'!$T$10=3),'2.Identificacion_Riesgos'!$A$10,"")</f>
        <v/>
      </c>
      <c r="Q49" s="90" t="str">
        <f>IF(AND('2.Identificacion_Riesgos'!$R$15=3,'2.Identificacion_Riesgos'!$T$15=3),'2.Identificacion_Riesgos'!$A$15,"")</f>
        <v/>
      </c>
      <c r="R49" s="90" t="str">
        <f>IF(AND('2.Identificacion_Riesgos'!$R$20=3,'2.Identificacion_Riesgos'!$T$20=3),'2.Identificacion_Riesgos'!$A$20,"")</f>
        <v/>
      </c>
      <c r="S49" s="90" t="str">
        <f>IF(AND('2.Identificacion_Riesgos'!$R$25=3,'2.Identificacion_Riesgos'!$T$25=3),'2.Identificacion_Riesgos'!$A$25,"")</f>
        <v/>
      </c>
      <c r="T49" s="91" t="str">
        <f>IF(AND('2.Identificacion_Riesgos'!$R$30=3,'2.Identificacion_Riesgos'!$T$30=3),'2.Identificacion_Riesgos'!$A$30,"")</f>
        <v/>
      </c>
      <c r="U49" s="84" t="str">
        <f>IF(AND('2.Identificacion_Riesgos'!$R$10=3,'2.Identificacion_Riesgos'!$T$10=4),'2.Identificacion_Riesgos'!$A$10,"")</f>
        <v/>
      </c>
      <c r="V49" s="85" t="str">
        <f>IF(AND('2.Identificacion_Riesgos'!$R$15=3,'2.Identificacion_Riesgos'!$T$15=4),'2.Identificacion_Riesgos'!$A$15,"")</f>
        <v/>
      </c>
      <c r="W49" s="85" t="str">
        <f>IF(AND('2.Identificacion_Riesgos'!$R$20=3,'2.Identificacion_Riesgos'!$T$20=4),'2.Identificacion_Riesgos'!$A$20,"")</f>
        <v/>
      </c>
      <c r="X49" s="85" t="str">
        <f>IF(AND('2.Identificacion_Riesgos'!$R$25=3,'2.Identificacion_Riesgos'!$T$25=4),'2.Identificacion_Riesgos'!$A$25,"")</f>
        <v/>
      </c>
      <c r="Y49" s="86" t="str">
        <f>IF(AND('2.Identificacion_Riesgos'!$R$30=3,'2.Identificacion_Riesgos'!$T$30=4),'2.Identificacion_Riesgos'!$A$30,"")</f>
        <v/>
      </c>
      <c r="Z49" s="84" t="str">
        <f>IF(AND('2.Identificacion_Riesgos'!$R$10=3,'2.Identificacion_Riesgos'!$T$10=5),'2.Identificacion_Riesgos'!$A$10,"")</f>
        <v/>
      </c>
      <c r="AA49" s="85" t="str">
        <f>IF(AND('2.Identificacion_Riesgos'!$R$15=3,'2.Identificacion_Riesgos'!$T$15=5),'2.Identificacion_Riesgos'!$A$15,"")</f>
        <v/>
      </c>
      <c r="AB49" s="85" t="str">
        <f>IF(AND('2.Identificacion_Riesgos'!$R$20=3,'2.Identificacion_Riesgos'!$T$20=5),'2.Identificacion_Riesgos'!$A$20,"")</f>
        <v/>
      </c>
      <c r="AC49" s="85" t="str">
        <f>IF(AND('2.Identificacion_Riesgos'!$R$25=3,'2.Identificacion_Riesgos'!$T$25=5),'2.Identificacion_Riesgos'!$A$25,"")</f>
        <v/>
      </c>
      <c r="AD49" s="86" t="str">
        <f>IF(AND('2.Identificacion_Riesgos'!$R$30=3,'2.Identificacion_Riesgos'!$T$30=5),'2.Identificacion_Riesgos'!$A$30,"")</f>
        <v/>
      </c>
      <c r="AE49" s="25"/>
      <c r="AF49" s="25"/>
      <c r="AG49" s="25"/>
      <c r="AH49" s="27"/>
      <c r="AI49" s="24"/>
      <c r="AJ49" s="24"/>
      <c r="AK49" s="24"/>
      <c r="AL49" s="24"/>
      <c r="AM49" s="24"/>
      <c r="AN49" s="24"/>
    </row>
    <row r="50" spans="1:40" ht="27.75" customHeight="1" x14ac:dyDescent="0.25">
      <c r="A50" s="24"/>
      <c r="B50" s="523"/>
      <c r="C50" s="502" t="s">
        <v>169</v>
      </c>
      <c r="D50" s="502"/>
      <c r="E50" s="502"/>
      <c r="F50" s="97" t="str">
        <f>IF(AND('2.Identificacion_Riesgos'!$R$35=3,'2.Identificacion_Riesgos'!$T$35=1),'2.Identificacion_Riesgos'!$A$35,"")</f>
        <v/>
      </c>
      <c r="G50" s="31" t="str">
        <f>IF(AND('2.Identificacion_Riesgos'!$R$40=3,'2.Identificacion_Riesgos'!$T$40=1),'2.Identificacion_Riesgos'!$A$40,"")</f>
        <v/>
      </c>
      <c r="H50" s="32" t="str">
        <f>IF(AND('2.Identificacion_Riesgos'!$R$45=3,'2.Identificacion_Riesgos'!$T$45=1),'2.Identificacion_Riesgos'!$A$45,"")</f>
        <v/>
      </c>
      <c r="I50" s="31" t="str">
        <f>IF(AND('2.Identificacion_Riesgos'!$R$50=3,'2.Identificacion_Riesgos'!$T$50=1),'2.Identificacion_Riesgos'!$A$50,"")</f>
        <v/>
      </c>
      <c r="J50" s="98" t="str">
        <f>IF(AND('2.Identificacion_Riesgos'!$R$55=3,'2.Identificacion_Riesgos'!$T$55=1),'2.Identificacion_Riesgos'!$A$55,"")</f>
        <v/>
      </c>
      <c r="K50" s="102" t="str">
        <f>IF(AND('2.Identificacion_Riesgos'!$R$35=3,'2.Identificacion_Riesgos'!$T$35=2),'2.Identificacion_Riesgos'!$A$35,"")</f>
        <v/>
      </c>
      <c r="L50" s="33" t="str">
        <f>IF(AND('2.Identificacion_Riesgos'!$R$40=3,'2.Identificacion_Riesgos'!$T$40=2),'2.Identificacion_Riesgos'!$A$40,"")</f>
        <v/>
      </c>
      <c r="M50" s="34" t="str">
        <f>IF(AND('2.Identificacion_Riesgos'!$R$45=3,'2.Identificacion_Riesgos'!$T$45=2),'2.Identificacion_Riesgos'!$A$45,"")</f>
        <v/>
      </c>
      <c r="N50" s="33" t="str">
        <f>IF(AND('2.Identificacion_Riesgos'!$R$50=3,'2.Identificacion_Riesgos'!$T$50=2),'2.Identificacion_Riesgos'!$A$50,"")</f>
        <v/>
      </c>
      <c r="O50" s="103" t="str">
        <f>IF(AND('2.Identificacion_Riesgos'!$R$55=3,'2.Identificacion_Riesgos'!$T$55=2),'2.Identificacion_Riesgos'!$A$55,"")</f>
        <v/>
      </c>
      <c r="P50" s="92" t="str">
        <f>IF(AND('2.Identificacion_Riesgos'!$R$35=3,'2.Identificacion_Riesgos'!$T$35=3),'2.Identificacion_Riesgos'!$A$35,"")</f>
        <v/>
      </c>
      <c r="Q50" s="35" t="str">
        <f>IF(AND('2.Identificacion_Riesgos'!$R$40=3,'2.Identificacion_Riesgos'!$T$40=3),'2.Identificacion_Riesgos'!$A$40,"")</f>
        <v/>
      </c>
      <c r="R50" s="36" t="str">
        <f>IF(AND('2.Identificacion_Riesgos'!$R$45=3,'2.Identificacion_Riesgos'!$T$45=3),'2.Identificacion_Riesgos'!$A$45,"")</f>
        <v/>
      </c>
      <c r="S50" s="35" t="str">
        <f>IF(AND('2.Identificacion_Riesgos'!$R$50=3,'2.Identificacion_Riesgos'!$T$50=3),'2.Identificacion_Riesgos'!$A$50,"")</f>
        <v/>
      </c>
      <c r="T50" s="93" t="str">
        <f>IF(AND('2.Identificacion_Riesgos'!$R$55=3,'2.Identificacion_Riesgos'!$T$55=3),'2.Identificacion_Riesgos'!$A$55,"")</f>
        <v/>
      </c>
      <c r="U50" s="87" t="str">
        <f>IF(AND('2.Identificacion_Riesgos'!$R$35=3,'2.Identificacion_Riesgos'!$T$35=4),'2.Identificacion_Riesgos'!$A$35,"")</f>
        <v/>
      </c>
      <c r="V50" s="37" t="str">
        <f>IF(AND('2.Identificacion_Riesgos'!$R$40=3,'2.Identificacion_Riesgos'!$T$40=4),'2.Identificacion_Riesgos'!$A$40,"")</f>
        <v/>
      </c>
      <c r="W50" s="38" t="str">
        <f>IF(AND('2.Identificacion_Riesgos'!$R$45=3,'2.Identificacion_Riesgos'!$T$45=4),'2.Identificacion_Riesgos'!$A$45,"")</f>
        <v/>
      </c>
      <c r="X50" s="37" t="str">
        <f>IF(AND('2.Identificacion_Riesgos'!$R$50=3,'2.Identificacion_Riesgos'!$T$50=4),'2.Identificacion_Riesgos'!$A$50,"")</f>
        <v/>
      </c>
      <c r="Y50" s="88" t="str">
        <f>IF(AND('2.Identificacion_Riesgos'!$R$55=3,'2.Identificacion_Riesgos'!$T$55=4),'2.Identificacion_Riesgos'!$A$55,"")</f>
        <v/>
      </c>
      <c r="Z50" s="87" t="str">
        <f>IF(AND('2.Identificacion_Riesgos'!$R$35=3,'2.Identificacion_Riesgos'!$T$35=5),'2.Identificacion_Riesgos'!$A$35,"")</f>
        <v/>
      </c>
      <c r="AA50" s="37" t="str">
        <f>IF(AND('2.Identificacion_Riesgos'!$R$40=3,'2.Identificacion_Riesgos'!$T$40=5),'2.Identificacion_Riesgos'!$A$40,"")</f>
        <v/>
      </c>
      <c r="AB50" s="38" t="str">
        <f>IF(AND('2.Identificacion_Riesgos'!$R$45=3,'2.Identificacion_Riesgos'!$T$45=5),'2.Identificacion_Riesgos'!$A$45,"")</f>
        <v/>
      </c>
      <c r="AC50" s="37" t="str">
        <f>IF(AND('2.Identificacion_Riesgos'!$R$50=3,'2.Identificacion_Riesgos'!$T$50=5),'2.Identificacion_Riesgos'!$A$50,"")</f>
        <v/>
      </c>
      <c r="AD50" s="88" t="str">
        <f>IF(AND('2.Identificacion_Riesgos'!$R$55=3,'2.Identificacion_Riesgos'!$T$55=5),'2.Identificacion_Riesgos'!$A$55,"")</f>
        <v/>
      </c>
      <c r="AE50" s="25"/>
      <c r="AF50" s="25"/>
      <c r="AG50" s="25"/>
      <c r="AH50" s="27"/>
      <c r="AI50" s="24"/>
      <c r="AJ50" s="24"/>
      <c r="AK50" s="24"/>
      <c r="AL50" s="24"/>
      <c r="AM50" s="24"/>
      <c r="AN50" s="24"/>
    </row>
    <row r="51" spans="1:40" ht="27.75" customHeight="1" thickBot="1" x14ac:dyDescent="0.3">
      <c r="A51" s="24"/>
      <c r="B51" s="523"/>
      <c r="C51" s="43"/>
      <c r="D51" s="43"/>
      <c r="E51" s="43"/>
      <c r="F51" s="520">
        <v>0.12</v>
      </c>
      <c r="G51" s="521"/>
      <c r="H51" s="521"/>
      <c r="I51" s="521"/>
      <c r="J51" s="522"/>
      <c r="K51" s="507">
        <v>0.28000000000000003</v>
      </c>
      <c r="L51" s="508"/>
      <c r="M51" s="508"/>
      <c r="N51" s="508"/>
      <c r="O51" s="509"/>
      <c r="P51" s="499">
        <v>0.52</v>
      </c>
      <c r="Q51" s="500"/>
      <c r="R51" s="500"/>
      <c r="S51" s="500"/>
      <c r="T51" s="501"/>
      <c r="U51" s="490">
        <v>0.76</v>
      </c>
      <c r="V51" s="491"/>
      <c r="W51" s="491"/>
      <c r="X51" s="491"/>
      <c r="Y51" s="492"/>
      <c r="Z51" s="490">
        <v>0.92</v>
      </c>
      <c r="AA51" s="491"/>
      <c r="AB51" s="491"/>
      <c r="AC51" s="491"/>
      <c r="AD51" s="492"/>
      <c r="AE51" s="25"/>
      <c r="AF51" s="25"/>
      <c r="AG51" s="25"/>
      <c r="AH51" s="27"/>
      <c r="AI51" s="24"/>
      <c r="AJ51" s="24"/>
      <c r="AK51" s="24"/>
      <c r="AL51" s="24"/>
      <c r="AM51" s="24"/>
      <c r="AN51" s="24"/>
    </row>
    <row r="52" spans="1:40" ht="27.75" customHeight="1" x14ac:dyDescent="0.25">
      <c r="A52" s="24"/>
      <c r="B52" s="523"/>
      <c r="C52" s="43"/>
      <c r="D52" s="43"/>
      <c r="E52" s="43"/>
      <c r="F52" s="99" t="str">
        <f>IF(AND('2.Identificacion_Riesgos'!$R$10=4,'2.Identificacion_Riesgos'!$T$10=1),'2.Identificacion_Riesgos'!$A$10,"")</f>
        <v/>
      </c>
      <c r="G52" s="100" t="str">
        <f>IF(AND('2.Identificacion_Riesgos'!$R$15=4,'2.Identificacion_Riesgos'!$T$15=1),'2.Identificacion_Riesgos'!$A$15,"")</f>
        <v/>
      </c>
      <c r="H52" s="100" t="str">
        <f>IF(AND('2.Identificacion_Riesgos'!$R$20=4,'2.Identificacion_Riesgos'!$T$20=1),'2.Identificacion_Riesgos'!$A$20,"")</f>
        <v/>
      </c>
      <c r="I52" s="100" t="str">
        <f>IF(AND('2.Identificacion_Riesgos'!$R$25=4,'2.Identificacion_Riesgos'!$T$25=1),'2.Identificacion_Riesgos'!$A$25,"")</f>
        <v/>
      </c>
      <c r="J52" s="101" t="str">
        <f>IF(AND('2.Identificacion_Riesgos'!$R$30=4,'2.Identificacion_Riesgos'!$T$30=1),'2.Identificacion_Riesgos'!$A$30,"")</f>
        <v/>
      </c>
      <c r="K52" s="89" t="str">
        <f>IF(AND('2.Identificacion_Riesgos'!$R$10=4,'2.Identificacion_Riesgos'!$T$10=2),'2.Identificacion_Riesgos'!$A$10,"")</f>
        <v/>
      </c>
      <c r="L52" s="90" t="str">
        <f>IF(AND('2.Identificacion_Riesgos'!$R$15=4,'2.Identificacion_Riesgos'!$T$15=2),'2.Identificacion_Riesgos'!$A$15,"")</f>
        <v/>
      </c>
      <c r="M52" s="90" t="str">
        <f>IF(AND('2.Identificacion_Riesgos'!$R$20=4,'2.Identificacion_Riesgos'!$T$20=2),'2.Identificacion_Riesgos'!$A$20,"")</f>
        <v/>
      </c>
      <c r="N52" s="90" t="str">
        <f>IF(AND('2.Identificacion_Riesgos'!$R$25=4,'2.Identificacion_Riesgos'!$T$25=2),'2.Identificacion_Riesgos'!$A$25,"")</f>
        <v/>
      </c>
      <c r="O52" s="91" t="str">
        <f>IF(AND('2.Identificacion_Riesgos'!$R$30=4,'2.Identificacion_Riesgos'!$T$30=2),'2.Identificacion_Riesgos'!$A$30,"")</f>
        <v/>
      </c>
      <c r="P52" s="89" t="str">
        <f>IF(AND('2.Identificacion_Riesgos'!$R$10=4,'2.Identificacion_Riesgos'!$T$10=3),'2.Identificacion_Riesgos'!$A$10,"")</f>
        <v/>
      </c>
      <c r="Q52" s="90" t="str">
        <f>IF(AND('2.Identificacion_Riesgos'!$R$15=4,'2.Identificacion_Riesgos'!$T$15=3),'2.Identificacion_Riesgos'!$A$15,"")</f>
        <v/>
      </c>
      <c r="R52" s="90" t="str">
        <f>IF(AND('2.Identificacion_Riesgos'!$R$20=4,'2.Identificacion_Riesgos'!$T$20=3),'2.Identificacion_Riesgos'!$A$20,"")</f>
        <v/>
      </c>
      <c r="S52" s="90" t="str">
        <f>IF(AND('2.Identificacion_Riesgos'!$R$25=4,'2.Identificacion_Riesgos'!$T$25=3),'2.Identificacion_Riesgos'!$A$25,"")</f>
        <v/>
      </c>
      <c r="T52" s="91" t="str">
        <f>IF(AND('2.Identificacion_Riesgos'!$R$30=4,'2.Identificacion_Riesgos'!$T$30=3),'2.Identificacion_Riesgos'!$A$30,"")</f>
        <v/>
      </c>
      <c r="U52" s="84" t="str">
        <f>IF(AND('2.Identificacion_Riesgos'!$R$10=4,'2.Identificacion_Riesgos'!$T$10=4),'2.Identificacion_Riesgos'!$A$10,"")</f>
        <v/>
      </c>
      <c r="V52" s="85" t="str">
        <f>IF(AND('2.Identificacion_Riesgos'!$R$15=4,'2.Identificacion_Riesgos'!$T$15=4),'2.Identificacion_Riesgos'!$A$15,"")</f>
        <v/>
      </c>
      <c r="W52" s="85" t="str">
        <f>IF(AND('2.Identificacion_Riesgos'!$R$20=4,'2.Identificacion_Riesgos'!$T$20=4),'2.Identificacion_Riesgos'!$A$20,"")</f>
        <v/>
      </c>
      <c r="X52" s="85" t="str">
        <f>IF(AND('2.Identificacion_Riesgos'!$R$25=4,'2.Identificacion_Riesgos'!$T$25=4),'2.Identificacion_Riesgos'!$A$25,"")</f>
        <v/>
      </c>
      <c r="Y52" s="86" t="str">
        <f>IF(AND('2.Identificacion_Riesgos'!$R$30=4,'2.Identificacion_Riesgos'!$T$30=4),'2.Identificacion_Riesgos'!$A$30,"")</f>
        <v/>
      </c>
      <c r="Z52" s="84" t="str">
        <f>IF(AND('2.Identificacion_Riesgos'!$R$10=4,'2.Identificacion_Riesgos'!$T$10=5),'2.Identificacion_Riesgos'!$A$10,"")</f>
        <v/>
      </c>
      <c r="AA52" s="85" t="str">
        <f>IF(AND('2.Identificacion_Riesgos'!$R$15=4,'2.Identificacion_Riesgos'!$T$15=5),'2.Identificacion_Riesgos'!$A$15,"")</f>
        <v/>
      </c>
      <c r="AB52" s="85" t="str">
        <f>IF(AND('2.Identificacion_Riesgos'!$R$20=4,'2.Identificacion_Riesgos'!$T$20=5),'2.Identificacion_Riesgos'!$A$20,"")</f>
        <v/>
      </c>
      <c r="AC52" s="85" t="str">
        <f>IF(AND('2.Identificacion_Riesgos'!$R$25=4,'2.Identificacion_Riesgos'!$T$25=5),'2.Identificacion_Riesgos'!$A$25,"")</f>
        <v/>
      </c>
      <c r="AD52" s="86" t="str">
        <f>IF(AND('2.Identificacion_Riesgos'!$R$30=4,'2.Identificacion_Riesgos'!$T$30=5),'2.Identificacion_Riesgos'!$A$30,"")</f>
        <v/>
      </c>
      <c r="AE52" s="25"/>
      <c r="AF52" s="25"/>
      <c r="AG52" s="25"/>
      <c r="AH52" s="27"/>
      <c r="AI52" s="24"/>
      <c r="AJ52" s="24"/>
      <c r="AK52" s="24"/>
      <c r="AL52" s="24"/>
      <c r="AM52" s="24"/>
      <c r="AN52" s="24"/>
    </row>
    <row r="53" spans="1:40" ht="27.75" customHeight="1" x14ac:dyDescent="0.25">
      <c r="A53" s="24"/>
      <c r="B53" s="523"/>
      <c r="C53" s="502" t="s">
        <v>170</v>
      </c>
      <c r="D53" s="502"/>
      <c r="E53" s="502"/>
      <c r="F53" s="102" t="str">
        <f>IF(AND('2.Identificacion_Riesgos'!$R$35=4,'2.Identificacion_Riesgos'!$T$35=1),'2.Identificacion_Riesgos'!$A$35,"")</f>
        <v/>
      </c>
      <c r="G53" s="33" t="str">
        <f>IF(AND('2.Identificacion_Riesgos'!$R$40=4,'2.Identificacion_Riesgos'!$T$40=1),'2.Identificacion_Riesgos'!$A$40,"")</f>
        <v/>
      </c>
      <c r="H53" s="34" t="str">
        <f>IF(AND('2.Identificacion_Riesgos'!$R$45=4,'2.Identificacion_Riesgos'!$T$45=1),'2.Identificacion_Riesgos'!$A$45,"")</f>
        <v/>
      </c>
      <c r="I53" s="33" t="str">
        <f>IF(AND('2.Identificacion_Riesgos'!$R$50=4,'2.Identificacion_Riesgos'!$T$50=1),'2.Identificacion_Riesgos'!$A$50,"")</f>
        <v/>
      </c>
      <c r="J53" s="103" t="str">
        <f>IF(AND('2.Identificacion_Riesgos'!$R$55=4,'2.Identificacion_Riesgos'!$T$55=1),'2.Identificacion_Riesgos'!$A$55,"")</f>
        <v/>
      </c>
      <c r="K53" s="92" t="str">
        <f>IF(AND('2.Identificacion_Riesgos'!$R$35=4,'2.Identificacion_Riesgos'!$T$35=2),'2.Identificacion_Riesgos'!$A$35,"")</f>
        <v/>
      </c>
      <c r="L53" s="35" t="str">
        <f>IF(AND('2.Identificacion_Riesgos'!$R$40=4,'2.Identificacion_Riesgos'!$T$40=2),'2.Identificacion_Riesgos'!$A$40,"")</f>
        <v/>
      </c>
      <c r="M53" s="36" t="str">
        <f>IF(AND('2.Identificacion_Riesgos'!$R$45=4,'2.Identificacion_Riesgos'!$T$45=2),'2.Identificacion_Riesgos'!$A$45,"")</f>
        <v/>
      </c>
      <c r="N53" s="35" t="str">
        <f>IF(AND('2.Identificacion_Riesgos'!$R$50=4,'2.Identificacion_Riesgos'!$T$50=2),'2.Identificacion_Riesgos'!$A$50,"")</f>
        <v/>
      </c>
      <c r="O53" s="93" t="str">
        <f>IF(AND('2.Identificacion_Riesgos'!$R$55=4,'2.Identificacion_Riesgos'!$T$55=2),'2.Identificacion_Riesgos'!$A$55,"")</f>
        <v/>
      </c>
      <c r="P53" s="92" t="str">
        <f>IF(AND('2.Identificacion_Riesgos'!$R$35=4,'2.Identificacion_Riesgos'!$T$35=3),'2.Identificacion_Riesgos'!$A$35,"")</f>
        <v/>
      </c>
      <c r="Q53" s="35" t="str">
        <f>IF(AND('2.Identificacion_Riesgos'!$R$40=4,'2.Identificacion_Riesgos'!$T$40=3),'2.Identificacion_Riesgos'!$A$40,"")</f>
        <v/>
      </c>
      <c r="R53" s="36" t="str">
        <f>IF(AND('2.Identificacion_Riesgos'!$R$45=4,'2.Identificacion_Riesgos'!$T$45=3),'2.Identificacion_Riesgos'!$A$45,"")</f>
        <v/>
      </c>
      <c r="S53" s="35" t="str">
        <f>IF(AND('2.Identificacion_Riesgos'!$R$50=4,'2.Identificacion_Riesgos'!$T$50=3),'2.Identificacion_Riesgos'!$A$50,"")</f>
        <v/>
      </c>
      <c r="T53" s="93" t="str">
        <f>IF(AND('2.Identificacion_Riesgos'!$R$55=4,'2.Identificacion_Riesgos'!$T$55=3),'2.Identificacion_Riesgos'!$A$55,"")</f>
        <v/>
      </c>
      <c r="U53" s="87" t="str">
        <f>IF(AND('2.Identificacion_Riesgos'!$R$35=4,'2.Identificacion_Riesgos'!$T$35=4),'2.Identificacion_Riesgos'!$A$35,"")</f>
        <v/>
      </c>
      <c r="V53" s="37" t="str">
        <f>IF(AND('2.Identificacion_Riesgos'!$R$40=4,'2.Identificacion_Riesgos'!$T$40=4),'2.Identificacion_Riesgos'!$A$40,"")</f>
        <v/>
      </c>
      <c r="W53" s="38" t="str">
        <f>IF(AND('2.Identificacion_Riesgos'!$R$45=4,'2.Identificacion_Riesgos'!$T$45=4),'2.Identificacion_Riesgos'!$A$45,"")</f>
        <v/>
      </c>
      <c r="X53" s="37" t="str">
        <f>IF(AND('2.Identificacion_Riesgos'!$R$50=4,'2.Identificacion_Riesgos'!$T$50=4),'2.Identificacion_Riesgos'!$A$50,"")</f>
        <v/>
      </c>
      <c r="Y53" s="88" t="str">
        <f>IF(AND('2.Identificacion_Riesgos'!$R$55=4,'2.Identificacion_Riesgos'!$T$55=4),'2.Identificacion_Riesgos'!$A$55,"")</f>
        <v/>
      </c>
      <c r="Z53" s="87" t="str">
        <f>IF(AND('2.Identificacion_Riesgos'!$R$35=4,'2.Identificacion_Riesgos'!$T$35=5),'2.Identificacion_Riesgos'!$A$35,"")</f>
        <v/>
      </c>
      <c r="AA53" s="37" t="str">
        <f>IF(AND('2.Identificacion_Riesgos'!$R$40=4,'2.Identificacion_Riesgos'!$T$40=5),'2.Identificacion_Riesgos'!$A$40,"")</f>
        <v/>
      </c>
      <c r="AB53" s="38" t="str">
        <f>IF(AND('2.Identificacion_Riesgos'!$R$45=4,'2.Identificacion_Riesgos'!$T$45=5),'2.Identificacion_Riesgos'!$A$45,"")</f>
        <v/>
      </c>
      <c r="AC53" s="37" t="str">
        <f>IF(AND('2.Identificacion_Riesgos'!$R$50=4,'2.Identificacion_Riesgos'!$T$50=5),'2.Identificacion_Riesgos'!$A$50,"")</f>
        <v/>
      </c>
      <c r="AD53" s="88" t="str">
        <f>IF(AND('2.Identificacion_Riesgos'!$R$55=4,'2.Identificacion_Riesgos'!$T$55=5),'2.Identificacion_Riesgos'!$A$55,"")</f>
        <v/>
      </c>
      <c r="AE53" s="25"/>
      <c r="AF53" s="25"/>
      <c r="AG53" s="25"/>
      <c r="AH53" s="27"/>
      <c r="AI53" s="24"/>
      <c r="AJ53" s="24"/>
      <c r="AK53" s="24"/>
      <c r="AL53" s="24"/>
      <c r="AM53" s="24"/>
      <c r="AN53" s="24"/>
    </row>
    <row r="54" spans="1:40" ht="27.75" customHeight="1" thickBot="1" x14ac:dyDescent="0.3">
      <c r="A54" s="24"/>
      <c r="B54" s="523"/>
      <c r="C54" s="43"/>
      <c r="D54" s="43"/>
      <c r="E54" s="43"/>
      <c r="F54" s="507">
        <v>0.24</v>
      </c>
      <c r="G54" s="508"/>
      <c r="H54" s="508"/>
      <c r="I54" s="508"/>
      <c r="J54" s="509"/>
      <c r="K54" s="499">
        <v>0.44</v>
      </c>
      <c r="L54" s="500"/>
      <c r="M54" s="500"/>
      <c r="N54" s="500"/>
      <c r="O54" s="501"/>
      <c r="P54" s="499">
        <v>0.56000000000000005</v>
      </c>
      <c r="Q54" s="500"/>
      <c r="R54" s="500"/>
      <c r="S54" s="500"/>
      <c r="T54" s="501"/>
      <c r="U54" s="490">
        <v>0.8</v>
      </c>
      <c r="V54" s="491"/>
      <c r="W54" s="491"/>
      <c r="X54" s="491"/>
      <c r="Y54" s="492"/>
      <c r="Z54" s="490">
        <v>0.96</v>
      </c>
      <c r="AA54" s="491"/>
      <c r="AB54" s="491"/>
      <c r="AC54" s="491"/>
      <c r="AD54" s="492"/>
      <c r="AE54" s="25"/>
      <c r="AF54" s="25"/>
      <c r="AG54" s="25"/>
      <c r="AH54" s="27"/>
      <c r="AI54" s="24"/>
      <c r="AJ54" s="24"/>
      <c r="AK54" s="24"/>
      <c r="AL54" s="24"/>
      <c r="AM54" s="24"/>
      <c r="AN54" s="24"/>
    </row>
    <row r="55" spans="1:40" ht="27.75" customHeight="1" x14ac:dyDescent="0.25">
      <c r="A55" s="24"/>
      <c r="B55" s="523"/>
      <c r="C55" s="43"/>
      <c r="D55" s="43"/>
      <c r="E55" s="43"/>
      <c r="F55" s="89" t="str">
        <f>IF(AND('2.Identificacion_Riesgos'!$R$10=5,'2.Identificacion_Riesgos'!$T$10=1),'2.Identificacion_Riesgos'!$A$10,"")</f>
        <v/>
      </c>
      <c r="G55" s="90" t="str">
        <f>IF(AND('2.Identificacion_Riesgos'!$R$15=5,'2.Identificacion_Riesgos'!$T$15=1),'2.Identificacion_Riesgos'!$A$15,"")</f>
        <v/>
      </c>
      <c r="H55" s="90" t="str">
        <f>IF(AND('2.Identificacion_Riesgos'!$R$20=5,'2.Identificacion_Riesgos'!$T$20=1),'2.Identificacion_Riesgos'!$A$20,"")</f>
        <v/>
      </c>
      <c r="I55" s="90" t="str">
        <f>IF(AND('2.Identificacion_Riesgos'!$R$25=5,'2.Identificacion_Riesgos'!$T$25=1),'2.Identificacion_Riesgos'!$A$25,"")</f>
        <v/>
      </c>
      <c r="J55" s="91" t="str">
        <f>IF(AND('2.Identificacion_Riesgos'!$R$30=5,'2.Identificacion_Riesgos'!$T$30=1),'2.Identificacion_Riesgos'!$A$30,"")</f>
        <v/>
      </c>
      <c r="K55" s="89" t="str">
        <f>IF(AND('2.Identificacion_Riesgos'!$R$10=5,'2.Identificacion_Riesgos'!$T$10=2),'2.Identificacion_Riesgos'!$A$10,"")</f>
        <v/>
      </c>
      <c r="L55" s="90" t="str">
        <f>IF(AND('2.Identificacion_Riesgos'!$R$15=5,'2.Identificacion_Riesgos'!$T$15=2),'2.Identificacion_Riesgos'!$A$15,"")</f>
        <v/>
      </c>
      <c r="M55" s="90" t="str">
        <f>IF(AND('2.Identificacion_Riesgos'!$R$20=5,'2.Identificacion_Riesgos'!$T$20=2),'2.Identificacion_Riesgos'!$A$20,"")</f>
        <v/>
      </c>
      <c r="N55" s="90" t="str">
        <f>IF(AND('2.Identificacion_Riesgos'!$R$25=5,'2.Identificacion_Riesgos'!$T$25=2),'2.Identificacion_Riesgos'!$A$25,"")</f>
        <v/>
      </c>
      <c r="O55" s="91" t="str">
        <f>IF(AND('2.Identificacion_Riesgos'!$R$30=5,'2.Identificacion_Riesgos'!$T$30=2),'2.Identificacion_Riesgos'!$A$30,"")</f>
        <v/>
      </c>
      <c r="P55" s="84" t="str">
        <f>IF(AND('2.Identificacion_Riesgos'!$R$10=5,'2.Identificacion_Riesgos'!$T$10=3),'2.Identificacion_Riesgos'!$A$10,"")</f>
        <v/>
      </c>
      <c r="Q55" s="85" t="str">
        <f>IF(AND('2.Identificacion_Riesgos'!$R$15=5,'2.Identificacion_Riesgos'!$T$15=3),'2.Identificacion_Riesgos'!$A$15,"")</f>
        <v/>
      </c>
      <c r="R55" s="85" t="str">
        <f>IF(AND('2.Identificacion_Riesgos'!$R$20=5,'2.Identificacion_Riesgos'!$T$20=3),'2.Identificacion_Riesgos'!$A$20,"")</f>
        <v/>
      </c>
      <c r="S55" s="85" t="str">
        <f>IF(AND('2.Identificacion_Riesgos'!$R$25=5,'2.Identificacion_Riesgos'!$T$25=3),'2.Identificacion_Riesgos'!$A$25,"")</f>
        <v/>
      </c>
      <c r="T55" s="86" t="str">
        <f>IF(AND('2.Identificacion_Riesgos'!$R$30=5,'2.Identificacion_Riesgos'!$T$30=3),'2.Identificacion_Riesgos'!$A$30,"")</f>
        <v/>
      </c>
      <c r="U55" s="84" t="str">
        <f>IF(AND('2.Identificacion_Riesgos'!$R$10=5,'2.Identificacion_Riesgos'!$T$10=4),'2.Identificacion_Riesgos'!$A$10,"")</f>
        <v/>
      </c>
      <c r="V55" s="85" t="str">
        <f>IF(AND('2.Identificacion_Riesgos'!$R$15=5,'2.Identificacion_Riesgos'!$T$15=4),'2.Identificacion_Riesgos'!$A$15,"")</f>
        <v/>
      </c>
      <c r="W55" s="85" t="str">
        <f>IF(AND('2.Identificacion_Riesgos'!$R$20=5,'2.Identificacion_Riesgos'!$T$20=4),'2.Identificacion_Riesgos'!$A$20,"")</f>
        <v/>
      </c>
      <c r="X55" s="85" t="str">
        <f>IF(AND('2.Identificacion_Riesgos'!$R$25=5,'2.Identificacion_Riesgos'!$T$25=4),'2.Identificacion_Riesgos'!$A$25,"")</f>
        <v/>
      </c>
      <c r="Y55" s="86" t="str">
        <f>IF(AND('2.Identificacion_Riesgos'!$R$30=5,'2.Identificacion_Riesgos'!$T$30=4),'2.Identificacion_Riesgos'!$A$30,"")</f>
        <v/>
      </c>
      <c r="Z55" s="84" t="str">
        <f>IF(AND('2.Identificacion_Riesgos'!$R$10=5,'2.Identificacion_Riesgos'!$T$10=5),'2.Identificacion_Riesgos'!$A$10,"")</f>
        <v/>
      </c>
      <c r="AA55" s="85" t="str">
        <f>IF(AND('2.Identificacion_Riesgos'!$R$15=5,'2.Identificacion_Riesgos'!$T$15=5),'2.Identificacion_Riesgos'!$A$15,"")</f>
        <v/>
      </c>
      <c r="AB55" s="85" t="str">
        <f>IF(AND('2.Identificacion_Riesgos'!$R$20=5,'2.Identificacion_Riesgos'!$T$20=5),'2.Identificacion_Riesgos'!$A$20,"")</f>
        <v/>
      </c>
      <c r="AC55" s="85" t="str">
        <f>IF(AND('2.Identificacion_Riesgos'!$R$25=5,'2.Identificacion_Riesgos'!$T$25=5),'2.Identificacion_Riesgos'!$A$25,"")</f>
        <v/>
      </c>
      <c r="AD55" s="86" t="str">
        <f>IF(AND('2.Identificacion_Riesgos'!$R$30=5,'2.Identificacion_Riesgos'!$T$30=5),'2.Identificacion_Riesgos'!$A$30,"")</f>
        <v/>
      </c>
      <c r="AE55" s="25"/>
      <c r="AF55" s="25"/>
      <c r="AG55" s="25"/>
      <c r="AH55" s="27"/>
      <c r="AI55" s="24"/>
      <c r="AJ55" s="24"/>
      <c r="AK55" s="24"/>
      <c r="AL55" s="24"/>
      <c r="AM55" s="24"/>
      <c r="AN55" s="24"/>
    </row>
    <row r="56" spans="1:40" ht="27.75" customHeight="1" x14ac:dyDescent="0.25">
      <c r="A56" s="24"/>
      <c r="B56" s="523"/>
      <c r="C56" s="502" t="s">
        <v>171</v>
      </c>
      <c r="D56" s="502"/>
      <c r="E56" s="502"/>
      <c r="F56" s="92" t="str">
        <f>IF(AND('2.Identificacion_Riesgos'!$R$35=5,'2.Identificacion_Riesgos'!$T$35=1),'2.Identificacion_Riesgos'!$A$35,"")</f>
        <v/>
      </c>
      <c r="G56" s="35" t="str">
        <f>IF(AND('2.Identificacion_Riesgos'!$R$40=5,'2.Identificacion_Riesgos'!$T$40=1),'2.Identificacion_Riesgos'!$A$40,"")</f>
        <v/>
      </c>
      <c r="H56" s="36" t="str">
        <f>IF(AND('2.Identificacion_Riesgos'!$R$45=5,'2.Identificacion_Riesgos'!$T$45=1),'2.Identificacion_Riesgos'!$A$45,"")</f>
        <v/>
      </c>
      <c r="I56" s="35" t="str">
        <f>IF(AND('2.Identificacion_Riesgos'!$R$50=5,'2.Identificacion_Riesgos'!$T$50=1),'2.Identificacion_Riesgos'!$A$50,"")</f>
        <v/>
      </c>
      <c r="J56" s="93" t="str">
        <f>IF(AND('2.Identificacion_Riesgos'!$R$55=5,'2.Identificacion_Riesgos'!$T$55=1),'2.Identificacion_Riesgos'!$A$55,"")</f>
        <v/>
      </c>
      <c r="K56" s="92" t="str">
        <f>IF(AND('2.Identificacion_Riesgos'!$R$35=5,'2.Identificacion_Riesgos'!$T$35=2),'2.Identificacion_Riesgos'!$A$35,"")</f>
        <v/>
      </c>
      <c r="L56" s="35" t="str">
        <f>IF(AND('2.Identificacion_Riesgos'!$R$40=5,'2.Identificacion_Riesgos'!$T$40=2),'2.Identificacion_Riesgos'!$A$40,"")</f>
        <v/>
      </c>
      <c r="M56" s="36" t="str">
        <f>IF(AND('2.Identificacion_Riesgos'!$R$45=5,'2.Identificacion_Riesgos'!$T$45=2),'2.Identificacion_Riesgos'!$A$45,"")</f>
        <v/>
      </c>
      <c r="N56" s="35" t="str">
        <f>IF(AND('2.Identificacion_Riesgos'!$R$50=5,'2.Identificacion_Riesgos'!$T$50=2),'2.Identificacion_Riesgos'!$A$50,"")</f>
        <v/>
      </c>
      <c r="O56" s="93" t="str">
        <f>IF(AND('2.Identificacion_Riesgos'!$R$55=5,'2.Identificacion_Riesgos'!$T$55=2),'2.Identificacion_Riesgos'!$A$55,"")</f>
        <v/>
      </c>
      <c r="P56" s="87" t="str">
        <f>IF(AND('2.Identificacion_Riesgos'!$R$35=5,'2.Identificacion_Riesgos'!$T$35=3),'2.Identificacion_Riesgos'!$A$35,"")</f>
        <v/>
      </c>
      <c r="Q56" s="37" t="str">
        <f>IF(AND('2.Identificacion_Riesgos'!$R$40=5,'2.Identificacion_Riesgos'!$T$40=3),'2.Identificacion_Riesgos'!$A$40,"")</f>
        <v/>
      </c>
      <c r="R56" s="38" t="str">
        <f>IF(AND('2.Identificacion_Riesgos'!$R$45=5,'2.Identificacion_Riesgos'!$T$45=3),'2.Identificacion_Riesgos'!$A$45,"")</f>
        <v/>
      </c>
      <c r="S56" s="37" t="str">
        <f>IF(AND('2.Identificacion_Riesgos'!$R$50=5,'2.Identificacion_Riesgos'!$T$50=3),'2.Identificacion_Riesgos'!$A$50,"")</f>
        <v/>
      </c>
      <c r="T56" s="88" t="str">
        <f>IF(AND('2.Identificacion_Riesgos'!$R$55=5,'2.Identificacion_Riesgos'!$T$55=3),'2.Identificacion_Riesgos'!$A$55,"")</f>
        <v/>
      </c>
      <c r="U56" s="87" t="str">
        <f>IF(AND('2.Identificacion_Riesgos'!$R$35=5,'2.Identificacion_Riesgos'!$T$35=4),'2.Identificacion_Riesgos'!$A$35,"")</f>
        <v/>
      </c>
      <c r="V56" s="37" t="str">
        <f>IF(AND('2.Identificacion_Riesgos'!$R$40=5,'2.Identificacion_Riesgos'!$T$40=4),'2.Identificacion_Riesgos'!$A$40,"")</f>
        <v/>
      </c>
      <c r="W56" s="38" t="str">
        <f>IF(AND('2.Identificacion_Riesgos'!$R$45=5,'2.Identificacion_Riesgos'!$T$45=4),'2.Identificacion_Riesgos'!$A$45,"")</f>
        <v/>
      </c>
      <c r="X56" s="37" t="str">
        <f>IF(AND('2.Identificacion_Riesgos'!$R$50=5,'2.Identificacion_Riesgos'!$T$50=4),'2.Identificacion_Riesgos'!$A$50,"")</f>
        <v/>
      </c>
      <c r="Y56" s="88" t="str">
        <f>IF(AND('2.Identificacion_Riesgos'!$R$55=5,'2.Identificacion_Riesgos'!$T$55=4),'2.Identificacion_Riesgos'!$A$55,"")</f>
        <v/>
      </c>
      <c r="Z56" s="87" t="str">
        <f>IF(AND('2.Identificacion_Riesgos'!$R$35=5,'2.Identificacion_Riesgos'!$T$35=5),'2.Identificacion_Riesgos'!$A$35,"")</f>
        <v/>
      </c>
      <c r="AA56" s="37" t="str">
        <f>IF(AND('2.Identificacion_Riesgos'!$R$40=5,'2.Identificacion_Riesgos'!$T$40=5),'2.Identificacion_Riesgos'!$A$40,"")</f>
        <v/>
      </c>
      <c r="AB56" s="38" t="str">
        <f>IF(AND('2.Identificacion_Riesgos'!$R$45=5,'2.Identificacion_Riesgos'!$T$45=5),'2.Identificacion_Riesgos'!$A$45,"")</f>
        <v/>
      </c>
      <c r="AC56" s="37" t="str">
        <f>IF(AND('2.Identificacion_Riesgos'!$R$50=5,'2.Identificacion_Riesgos'!$T$50=5),'2.Identificacion_Riesgos'!$A$50,"")</f>
        <v/>
      </c>
      <c r="AD56" s="88" t="str">
        <f>IF(AND('2.Identificacion_Riesgos'!$R$55=5,'2.Identificacion_Riesgos'!$T$55=5),'2.Identificacion_Riesgos'!$A$55,"")</f>
        <v/>
      </c>
      <c r="AE56" s="25"/>
      <c r="AF56" s="25"/>
      <c r="AG56" s="25"/>
      <c r="AH56" s="27"/>
      <c r="AI56" s="24"/>
      <c r="AJ56" s="24"/>
      <c r="AK56" s="24"/>
      <c r="AL56" s="24"/>
      <c r="AM56" s="24"/>
      <c r="AN56" s="24"/>
    </row>
    <row r="57" spans="1:40" ht="27.75" customHeight="1" thickBot="1" x14ac:dyDescent="0.3">
      <c r="A57" s="24"/>
      <c r="B57" s="523"/>
      <c r="C57" s="43"/>
      <c r="D57" s="43"/>
      <c r="E57" s="43"/>
      <c r="F57" s="499">
        <v>0.4</v>
      </c>
      <c r="G57" s="500"/>
      <c r="H57" s="500"/>
      <c r="I57" s="500"/>
      <c r="J57" s="501"/>
      <c r="K57" s="499">
        <v>0.48</v>
      </c>
      <c r="L57" s="500"/>
      <c r="M57" s="500"/>
      <c r="N57" s="500"/>
      <c r="O57" s="501"/>
      <c r="P57" s="490">
        <v>0.72</v>
      </c>
      <c r="Q57" s="491"/>
      <c r="R57" s="491"/>
      <c r="S57" s="491"/>
      <c r="T57" s="492"/>
      <c r="U57" s="490">
        <v>0.84</v>
      </c>
      <c r="V57" s="491"/>
      <c r="W57" s="491"/>
      <c r="X57" s="491"/>
      <c r="Y57" s="492"/>
      <c r="Z57" s="490">
        <v>1</v>
      </c>
      <c r="AA57" s="491"/>
      <c r="AB57" s="491"/>
      <c r="AC57" s="491"/>
      <c r="AD57" s="492"/>
      <c r="AE57" s="25"/>
      <c r="AF57" s="25"/>
      <c r="AG57" s="25"/>
      <c r="AH57" s="27"/>
      <c r="AI57" s="24"/>
      <c r="AJ57" s="24"/>
      <c r="AK57" s="24"/>
      <c r="AL57" s="24"/>
      <c r="AM57" s="24"/>
      <c r="AN57" s="24"/>
    </row>
    <row r="58" spans="1:40" ht="27.75" customHeight="1" x14ac:dyDescent="0.25">
      <c r="A58" s="24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7"/>
      <c r="AI58" s="24"/>
      <c r="AJ58" s="24"/>
      <c r="AK58" s="24"/>
      <c r="AL58" s="24"/>
      <c r="AM58" s="24"/>
      <c r="AN58" s="24"/>
    </row>
    <row r="59" spans="1:40" ht="27.75" customHeight="1" x14ac:dyDescent="0.25">
      <c r="A59" s="24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7"/>
      <c r="AI59" s="24"/>
      <c r="AJ59" s="24"/>
      <c r="AK59" s="24"/>
      <c r="AL59" s="24"/>
      <c r="AM59" s="24"/>
      <c r="AN59" s="24"/>
    </row>
    <row r="60" spans="1:40" ht="27.75" customHeight="1" thickBot="1" x14ac:dyDescent="0.3">
      <c r="A60" s="24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0"/>
      <c r="AI60" s="24"/>
      <c r="AJ60" s="24"/>
      <c r="AK60" s="24"/>
      <c r="AL60" s="24"/>
      <c r="AM60" s="24"/>
      <c r="AN60" s="24"/>
    </row>
    <row r="61" spans="1:40" ht="27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27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27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27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27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27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27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27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27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27.7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27.7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27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27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27.7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27.7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27.7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27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27.75" customHeight="1" x14ac:dyDescent="0.2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27.75" customHeight="1" x14ac:dyDescent="0.2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27.75" customHeight="1" x14ac:dyDescent="0.2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2:40" ht="27.75" customHeight="1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2:40" ht="27.75" customHeight="1" x14ac:dyDescent="0.2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2:40" ht="27.75" customHeight="1" x14ac:dyDescent="0.2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2:40" ht="27.75" customHeight="1" x14ac:dyDescent="0.2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2:40" ht="27.75" customHeight="1" x14ac:dyDescent="0.2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2:40" ht="27.75" customHeight="1" x14ac:dyDescent="0.2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2:40" ht="27.75" customHeight="1" x14ac:dyDescent="0.2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2:40" ht="27.75" customHeight="1" x14ac:dyDescent="0.2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2:40" ht="27.75" customHeight="1" x14ac:dyDescent="0.2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2:40" ht="27.7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</sheetData>
  <mergeCells count="82">
    <mergeCell ref="AE5:AH8"/>
    <mergeCell ref="AE1:AH4"/>
    <mergeCell ref="B1:G8"/>
    <mergeCell ref="H1:AD8"/>
    <mergeCell ref="Z22:AD22"/>
    <mergeCell ref="U22:Y22"/>
    <mergeCell ref="P22:T22"/>
    <mergeCell ref="F14:AD14"/>
    <mergeCell ref="F19:J19"/>
    <mergeCell ref="K19:O19"/>
    <mergeCell ref="P19:T19"/>
    <mergeCell ref="U19:Y19"/>
    <mergeCell ref="Z19:AD19"/>
    <mergeCell ref="F16:J16"/>
    <mergeCell ref="K16:O16"/>
    <mergeCell ref="P16:T16"/>
    <mergeCell ref="U16:Y16"/>
    <mergeCell ref="Z16:AD16"/>
    <mergeCell ref="B43:B57"/>
    <mergeCell ref="B17:B31"/>
    <mergeCell ref="U42:Y42"/>
    <mergeCell ref="C18:E18"/>
    <mergeCell ref="C21:E21"/>
    <mergeCell ref="C24:E24"/>
    <mergeCell ref="C27:E27"/>
    <mergeCell ref="C30:E30"/>
    <mergeCell ref="B38:AH38"/>
    <mergeCell ref="F40:AD40"/>
    <mergeCell ref="Z31:AD31"/>
    <mergeCell ref="U31:Y31"/>
    <mergeCell ref="K22:O22"/>
    <mergeCell ref="F22:J22"/>
    <mergeCell ref="Z25:AD25"/>
    <mergeCell ref="U25:Y25"/>
    <mergeCell ref="Z51:AD51"/>
    <mergeCell ref="P31:T31"/>
    <mergeCell ref="K31:O31"/>
    <mergeCell ref="K42:O42"/>
    <mergeCell ref="K25:O25"/>
    <mergeCell ref="Z28:AD28"/>
    <mergeCell ref="F25:J25"/>
    <mergeCell ref="U28:Y28"/>
    <mergeCell ref="P28:T28"/>
    <mergeCell ref="K28:O28"/>
    <mergeCell ref="F28:J28"/>
    <mergeCell ref="P25:T25"/>
    <mergeCell ref="C56:E56"/>
    <mergeCell ref="K45:O45"/>
    <mergeCell ref="P45:T45"/>
    <mergeCell ref="U45:Y45"/>
    <mergeCell ref="Z45:AD45"/>
    <mergeCell ref="F48:J48"/>
    <mergeCell ref="K48:O48"/>
    <mergeCell ref="P48:T48"/>
    <mergeCell ref="U48:Y48"/>
    <mergeCell ref="Z48:AD48"/>
    <mergeCell ref="F51:J51"/>
    <mergeCell ref="K51:O51"/>
    <mergeCell ref="P51:T51"/>
    <mergeCell ref="U51:Y51"/>
    <mergeCell ref="F31:J31"/>
    <mergeCell ref="F57:J57"/>
    <mergeCell ref="K57:O57"/>
    <mergeCell ref="P57:T57"/>
    <mergeCell ref="P42:T42"/>
    <mergeCell ref="F54:J54"/>
    <mergeCell ref="U57:Y57"/>
    <mergeCell ref="Z57:AD57"/>
    <mergeCell ref="B12:AH12"/>
    <mergeCell ref="B11:AH11"/>
    <mergeCell ref="B39:AH39"/>
    <mergeCell ref="K54:O54"/>
    <mergeCell ref="P54:T54"/>
    <mergeCell ref="U54:Y54"/>
    <mergeCell ref="Z54:AD54"/>
    <mergeCell ref="C44:E44"/>
    <mergeCell ref="C47:E47"/>
    <mergeCell ref="C50:E50"/>
    <mergeCell ref="C53:E53"/>
    <mergeCell ref="Z42:AD42"/>
    <mergeCell ref="F45:J45"/>
    <mergeCell ref="F42:J42"/>
  </mergeCells>
  <pageMargins left="0.7" right="0.7" top="0.75" bottom="0.75" header="0.3" footer="0.3"/>
  <pageSetup paperSize="9" scale="3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Q189"/>
  <sheetViews>
    <sheetView view="pageBreakPreview" topLeftCell="A10" zoomScale="140" zoomScaleNormal="100" zoomScaleSheetLayoutView="140" workbookViewId="0">
      <selection activeCell="A13" sqref="A13:A17"/>
    </sheetView>
  </sheetViews>
  <sheetFormatPr baseColWidth="10" defaultRowHeight="15" x14ac:dyDescent="0.25"/>
  <cols>
    <col min="1" max="1" width="10.140625" style="3" customWidth="1"/>
    <col min="2" max="2" width="20" customWidth="1"/>
    <col min="3" max="3" width="32.28515625" customWidth="1"/>
    <col min="4" max="4" width="31.85546875" style="3" customWidth="1"/>
    <col min="5" max="5" width="14.5703125" customWidth="1"/>
    <col min="6" max="6" width="24.42578125" style="211" customWidth="1"/>
    <col min="7" max="7" width="27.42578125" style="234" customWidth="1"/>
    <col min="8" max="8" width="8.85546875" style="235" customWidth="1"/>
    <col min="9" max="9" width="14.85546875" style="234" customWidth="1"/>
    <col min="10" max="10" width="17.28515625" style="215" customWidth="1"/>
    <col min="11" max="11" width="15.85546875" style="244" customWidth="1"/>
    <col min="12" max="12" width="16.5703125" style="234" customWidth="1"/>
    <col min="13" max="13" width="16.28515625" customWidth="1"/>
    <col min="14" max="14" width="29.7109375" customWidth="1"/>
    <col min="15" max="15" width="17.42578125" customWidth="1"/>
    <col min="16" max="16" width="12.140625" customWidth="1"/>
    <col min="17" max="17" width="24.85546875" bestFit="1" customWidth="1"/>
  </cols>
  <sheetData>
    <row r="1" spans="1:17" s="3" customFormat="1" ht="15" customHeight="1" x14ac:dyDescent="0.25">
      <c r="A1" s="262"/>
      <c r="B1" s="262"/>
      <c r="C1" s="262"/>
      <c r="D1" s="404" t="s">
        <v>226</v>
      </c>
      <c r="E1" s="405"/>
      <c r="F1" s="405"/>
      <c r="G1" s="405"/>
      <c r="H1" s="405"/>
      <c r="I1" s="405"/>
      <c r="J1" s="405"/>
      <c r="K1" s="405"/>
      <c r="L1" s="405"/>
      <c r="M1" s="405"/>
      <c r="N1" s="406"/>
      <c r="O1" s="267" t="s">
        <v>203</v>
      </c>
      <c r="P1" s="267"/>
      <c r="Q1" s="267"/>
    </row>
    <row r="2" spans="1:17" s="3" customFormat="1" ht="15" customHeight="1" x14ac:dyDescent="0.25">
      <c r="A2" s="262"/>
      <c r="B2" s="262"/>
      <c r="C2" s="262"/>
      <c r="D2" s="372"/>
      <c r="E2" s="407"/>
      <c r="F2" s="407"/>
      <c r="G2" s="407"/>
      <c r="H2" s="407"/>
      <c r="I2" s="407"/>
      <c r="J2" s="407"/>
      <c r="K2" s="407"/>
      <c r="L2" s="407"/>
      <c r="M2" s="407"/>
      <c r="N2" s="374"/>
      <c r="O2" s="267"/>
      <c r="P2" s="267"/>
      <c r="Q2" s="267"/>
    </row>
    <row r="3" spans="1:17" s="3" customFormat="1" ht="15" customHeight="1" x14ac:dyDescent="0.25">
      <c r="A3" s="262"/>
      <c r="B3" s="262"/>
      <c r="C3" s="262"/>
      <c r="D3" s="372"/>
      <c r="E3" s="407"/>
      <c r="F3" s="407"/>
      <c r="G3" s="407"/>
      <c r="H3" s="407"/>
      <c r="I3" s="407"/>
      <c r="J3" s="407"/>
      <c r="K3" s="407"/>
      <c r="L3" s="407"/>
      <c r="M3" s="407"/>
      <c r="N3" s="374"/>
      <c r="O3" s="267"/>
      <c r="P3" s="267"/>
      <c r="Q3" s="267"/>
    </row>
    <row r="4" spans="1:17" s="3" customFormat="1" ht="15" customHeight="1" x14ac:dyDescent="0.25">
      <c r="A4" s="262"/>
      <c r="B4" s="262"/>
      <c r="C4" s="262"/>
      <c r="D4" s="372"/>
      <c r="E4" s="407"/>
      <c r="F4" s="407"/>
      <c r="G4" s="407"/>
      <c r="H4" s="407"/>
      <c r="I4" s="407"/>
      <c r="J4" s="407"/>
      <c r="K4" s="407"/>
      <c r="L4" s="407"/>
      <c r="M4" s="407"/>
      <c r="N4" s="374"/>
      <c r="O4" s="267"/>
      <c r="P4" s="267"/>
      <c r="Q4" s="267"/>
    </row>
    <row r="5" spans="1:17" s="3" customFormat="1" ht="15" customHeight="1" x14ac:dyDescent="0.25">
      <c r="A5" s="262"/>
      <c r="B5" s="262"/>
      <c r="C5" s="262"/>
      <c r="D5" s="372"/>
      <c r="E5" s="407"/>
      <c r="F5" s="407"/>
      <c r="G5" s="407"/>
      <c r="H5" s="407"/>
      <c r="I5" s="407"/>
      <c r="J5" s="407"/>
      <c r="K5" s="407"/>
      <c r="L5" s="407"/>
      <c r="M5" s="407"/>
      <c r="N5" s="374"/>
      <c r="O5" s="602" t="s">
        <v>387</v>
      </c>
      <c r="P5" s="602"/>
      <c r="Q5" s="602"/>
    </row>
    <row r="6" spans="1:17" s="3" customFormat="1" ht="15" customHeight="1" x14ac:dyDescent="0.25">
      <c r="A6" s="262"/>
      <c r="B6" s="262"/>
      <c r="C6" s="262"/>
      <c r="D6" s="372"/>
      <c r="E6" s="407"/>
      <c r="F6" s="407"/>
      <c r="G6" s="407"/>
      <c r="H6" s="407"/>
      <c r="I6" s="407"/>
      <c r="J6" s="407"/>
      <c r="K6" s="407"/>
      <c r="L6" s="407"/>
      <c r="M6" s="407"/>
      <c r="N6" s="374"/>
      <c r="O6" s="602"/>
      <c r="P6" s="602"/>
      <c r="Q6" s="602"/>
    </row>
    <row r="7" spans="1:17" s="3" customFormat="1" ht="15" customHeight="1" x14ac:dyDescent="0.25">
      <c r="A7" s="262"/>
      <c r="B7" s="262"/>
      <c r="C7" s="262"/>
      <c r="D7" s="372"/>
      <c r="E7" s="407"/>
      <c r="F7" s="407"/>
      <c r="G7" s="407"/>
      <c r="H7" s="407"/>
      <c r="I7" s="407"/>
      <c r="J7" s="407"/>
      <c r="K7" s="407"/>
      <c r="L7" s="407"/>
      <c r="M7" s="407"/>
      <c r="N7" s="374"/>
      <c r="O7" s="602"/>
      <c r="P7" s="602"/>
      <c r="Q7" s="602"/>
    </row>
    <row r="8" spans="1:17" s="3" customFormat="1" ht="15.75" customHeight="1" x14ac:dyDescent="0.25">
      <c r="A8" s="262"/>
      <c r="B8" s="262"/>
      <c r="C8" s="262"/>
      <c r="D8" s="375"/>
      <c r="E8" s="376"/>
      <c r="F8" s="376"/>
      <c r="G8" s="376"/>
      <c r="H8" s="376"/>
      <c r="I8" s="376"/>
      <c r="J8" s="376"/>
      <c r="K8" s="376"/>
      <c r="L8" s="376"/>
      <c r="M8" s="376"/>
      <c r="N8" s="377"/>
      <c r="O8" s="602"/>
      <c r="P8" s="602"/>
      <c r="Q8" s="602"/>
    </row>
    <row r="9" spans="1:17" s="3" customFormat="1" ht="11.25" customHeight="1" thickBot="1" x14ac:dyDescent="0.3">
      <c r="A9" s="59"/>
      <c r="B9" s="60"/>
      <c r="C9" s="60"/>
      <c r="D9" s="104"/>
      <c r="E9" s="61"/>
      <c r="F9" s="221"/>
      <c r="G9" s="221"/>
      <c r="H9" s="221"/>
      <c r="I9" s="221"/>
      <c r="J9" s="221"/>
      <c r="K9" s="241"/>
      <c r="L9" s="221"/>
    </row>
    <row r="10" spans="1:17" s="3" customFormat="1" ht="25.5" customHeight="1" x14ac:dyDescent="0.25">
      <c r="A10" s="601" t="s">
        <v>183</v>
      </c>
      <c r="B10" s="561"/>
      <c r="C10" s="561"/>
      <c r="D10" s="561"/>
      <c r="E10" s="561"/>
      <c r="F10" s="561"/>
      <c r="G10" s="561"/>
      <c r="H10" s="561"/>
      <c r="I10" s="561"/>
      <c r="J10" s="561"/>
      <c r="K10" s="561"/>
      <c r="L10" s="561"/>
      <c r="M10" s="561" t="s">
        <v>383</v>
      </c>
      <c r="N10" s="561"/>
      <c r="O10" s="561"/>
      <c r="P10" s="561"/>
      <c r="Q10" s="562"/>
    </row>
    <row r="11" spans="1:17" s="62" customFormat="1" ht="15" customHeight="1" x14ac:dyDescent="0.25">
      <c r="A11" s="606" t="s">
        <v>213</v>
      </c>
      <c r="B11" s="564" t="s">
        <v>176</v>
      </c>
      <c r="C11" s="564" t="s">
        <v>192</v>
      </c>
      <c r="D11" s="594" t="s">
        <v>142</v>
      </c>
      <c r="E11" s="564" t="s">
        <v>185</v>
      </c>
      <c r="F11" s="564" t="s">
        <v>178</v>
      </c>
      <c r="G11" s="592" t="s">
        <v>179</v>
      </c>
      <c r="H11" s="592" t="s">
        <v>156</v>
      </c>
      <c r="I11" s="592" t="s">
        <v>180</v>
      </c>
      <c r="J11" s="592"/>
      <c r="K11" s="592" t="s">
        <v>189</v>
      </c>
      <c r="L11" s="592" t="s">
        <v>195</v>
      </c>
      <c r="M11" s="563" t="s">
        <v>217</v>
      </c>
      <c r="N11" s="563"/>
      <c r="O11" s="563"/>
      <c r="P11" s="564" t="s">
        <v>184</v>
      </c>
      <c r="Q11" s="565"/>
    </row>
    <row r="12" spans="1:17" s="62" customFormat="1" ht="30" customHeight="1" thickBot="1" x14ac:dyDescent="0.3">
      <c r="A12" s="607"/>
      <c r="B12" s="594"/>
      <c r="C12" s="594"/>
      <c r="D12" s="603"/>
      <c r="E12" s="594"/>
      <c r="F12" s="594"/>
      <c r="G12" s="593"/>
      <c r="H12" s="593"/>
      <c r="I12" s="212" t="s">
        <v>190</v>
      </c>
      <c r="J12" s="212" t="s">
        <v>191</v>
      </c>
      <c r="K12" s="593"/>
      <c r="L12" s="593"/>
      <c r="M12" s="108" t="s">
        <v>186</v>
      </c>
      <c r="N12" s="108" t="s">
        <v>187</v>
      </c>
      <c r="O12" s="108" t="s">
        <v>188</v>
      </c>
      <c r="P12" s="108" t="s">
        <v>181</v>
      </c>
      <c r="Q12" s="109" t="s">
        <v>182</v>
      </c>
    </row>
    <row r="13" spans="1:17" ht="65.25" customHeight="1" x14ac:dyDescent="0.25">
      <c r="A13" s="580" t="s">
        <v>72</v>
      </c>
      <c r="B13" s="583" t="str">
        <f>'2.Identificacion_Riesgos'!E10</f>
        <v>Presentar para consideración del Comité LEP proyectos que no cumplan con los requisitos establecidos</v>
      </c>
      <c r="C13" s="595" t="str">
        <f>'2.Identificacion_Riesgos'!F10</f>
        <v>Desconocimiento de la modificación  de la normatividad que reglamenta la Ley 1493 de 2011,  por parte del equipo asignado para la verificación técnica, jurídica y financiera de los proyectos</v>
      </c>
      <c r="D13" s="595" t="str">
        <f>'3.Controles'!E9</f>
        <v>Socialización de la normatividad vigente que cobija a la SCRD para la asignación de los recursos de la contibución parafiscal cultural</v>
      </c>
      <c r="E13" s="587" t="str">
        <f>'2.Identificacion_Riesgos'!U10</f>
        <v>MODERADO 28%</v>
      </c>
      <c r="F13" s="613" t="s">
        <v>438</v>
      </c>
      <c r="G13" s="225" t="s">
        <v>440</v>
      </c>
      <c r="H13" s="223">
        <v>0.25</v>
      </c>
      <c r="I13" s="247" t="s">
        <v>409</v>
      </c>
      <c r="J13" s="247">
        <v>44530</v>
      </c>
      <c r="K13" s="225" t="s">
        <v>449</v>
      </c>
      <c r="L13" s="610" t="s">
        <v>416</v>
      </c>
      <c r="M13" s="609"/>
      <c r="N13" s="566" t="str">
        <f>IF(M13="SI","1. Describa el evento presentado 2. Genere una acción correctiva en isolucion 3. Realice nuevamente el proceso de analisis de riesgo"," ")</f>
        <v xml:space="preserve"> </v>
      </c>
      <c r="O13" s="551"/>
      <c r="P13" s="554"/>
      <c r="Q13" s="198"/>
    </row>
    <row r="14" spans="1:17" s="3" customFormat="1" ht="45" customHeight="1" x14ac:dyDescent="0.25">
      <c r="A14" s="581"/>
      <c r="B14" s="584"/>
      <c r="C14" s="596"/>
      <c r="D14" s="596"/>
      <c r="E14" s="588"/>
      <c r="F14" s="614"/>
      <c r="G14" s="605" t="s">
        <v>441</v>
      </c>
      <c r="H14" s="608">
        <v>0.25</v>
      </c>
      <c r="I14" s="612" t="s">
        <v>409</v>
      </c>
      <c r="J14" s="612">
        <v>44530</v>
      </c>
      <c r="K14" s="605" t="s">
        <v>443</v>
      </c>
      <c r="L14" s="611"/>
      <c r="M14" s="609"/>
      <c r="N14" s="567"/>
      <c r="O14" s="552"/>
      <c r="P14" s="555"/>
      <c r="Q14" s="570"/>
    </row>
    <row r="15" spans="1:17" s="3" customFormat="1" x14ac:dyDescent="0.25">
      <c r="A15" s="581"/>
      <c r="B15" s="584"/>
      <c r="C15" s="596"/>
      <c r="D15" s="596"/>
      <c r="E15" s="588"/>
      <c r="F15" s="614"/>
      <c r="G15" s="605"/>
      <c r="H15" s="608"/>
      <c r="I15" s="612"/>
      <c r="J15" s="612"/>
      <c r="K15" s="605"/>
      <c r="L15" s="611"/>
      <c r="M15" s="609"/>
      <c r="N15" s="567"/>
      <c r="O15" s="552"/>
      <c r="P15" s="556"/>
      <c r="Q15" s="571"/>
    </row>
    <row r="16" spans="1:17" ht="45.75" customHeight="1" x14ac:dyDescent="0.25">
      <c r="A16" s="581"/>
      <c r="B16" s="584"/>
      <c r="C16" s="596" t="str">
        <f>'2.Identificacion_Riesgos'!F11</f>
        <v>Que por accion u omisión se habilite un proyecto con recursos LEP para beneficio propio o de un tercero</v>
      </c>
      <c r="D16" s="596" t="str">
        <f>'3.Controles'!E10</f>
        <v>Verificación de manera conjunta el cumplimiento de los requisitos por parte de un equipo interdisciplinario</v>
      </c>
      <c r="E16" s="588"/>
      <c r="F16" s="614" t="s">
        <v>439</v>
      </c>
      <c r="G16" s="605" t="s">
        <v>450</v>
      </c>
      <c r="H16" s="608">
        <v>0.5</v>
      </c>
      <c r="I16" s="612"/>
      <c r="J16" s="612">
        <v>44530</v>
      </c>
      <c r="K16" s="605" t="s">
        <v>444</v>
      </c>
      <c r="L16" s="611"/>
      <c r="M16" s="609"/>
      <c r="N16" s="567"/>
      <c r="O16" s="552"/>
      <c r="P16" s="557"/>
      <c r="Q16" s="568"/>
    </row>
    <row r="17" spans="1:17" s="3" customFormat="1" x14ac:dyDescent="0.25">
      <c r="A17" s="581"/>
      <c r="B17" s="584"/>
      <c r="C17" s="596"/>
      <c r="D17" s="596"/>
      <c r="E17" s="588"/>
      <c r="F17" s="614"/>
      <c r="G17" s="605"/>
      <c r="H17" s="608"/>
      <c r="I17" s="612"/>
      <c r="J17" s="612"/>
      <c r="K17" s="605"/>
      <c r="L17" s="611"/>
      <c r="M17" s="609"/>
      <c r="N17" s="567"/>
      <c r="O17" s="552"/>
      <c r="P17" s="555"/>
      <c r="Q17" s="569"/>
    </row>
    <row r="18" spans="1:17" ht="49.5" customHeight="1" x14ac:dyDescent="0.25">
      <c r="A18" s="615" t="s">
        <v>145</v>
      </c>
      <c r="B18" s="591" t="str">
        <f>'2.Identificacion_Riesgos'!E15</f>
        <v>Trámite extemporáneo de la solicitud presentada a la Subdirección de Infraestructura y Patrimonio Cultural - SIPC</v>
      </c>
      <c r="C18" s="207" t="str">
        <f>'2.Identificacion_Riesgos'!F15</f>
        <v>1- Por desconocimiento de quien recibe la petición para reasignar a la SIPC</v>
      </c>
      <c r="D18" s="207" t="str">
        <f>'3.Controles'!E14</f>
        <v xml:space="preserve">Mantener actualizados los procedimientos del Sistema Distrital de Patrimonio Cultural </v>
      </c>
      <c r="E18" s="597" t="str">
        <f>'2.Identificacion_Riesgos'!U15</f>
        <v>BAJO 20%</v>
      </c>
      <c r="F18" s="210" t="s">
        <v>398</v>
      </c>
      <c r="G18" s="238" t="s">
        <v>401</v>
      </c>
      <c r="H18" s="216">
        <v>0.25</v>
      </c>
      <c r="I18" s="246">
        <v>44378</v>
      </c>
      <c r="J18" s="246">
        <v>44530</v>
      </c>
      <c r="K18" s="238" t="s">
        <v>406</v>
      </c>
      <c r="L18" s="604" t="s">
        <v>416</v>
      </c>
      <c r="M18" s="559"/>
      <c r="N18" s="560" t="str">
        <f>IF(M18="SI","1. Describa el evento presentado 2. Genere una acción correctiva en isolucion 3. Realice nuevamente el proceso de analisis de riesgo"," ")</f>
        <v xml:space="preserve"> </v>
      </c>
      <c r="O18" s="552"/>
      <c r="P18" s="205"/>
      <c r="Q18" s="113"/>
    </row>
    <row r="19" spans="1:17" ht="47.25" customHeight="1" x14ac:dyDescent="0.25">
      <c r="A19" s="616"/>
      <c r="B19" s="584"/>
      <c r="C19" s="208" t="str">
        <f>'2.Identificacion_Riesgos'!F16</f>
        <v>2- Que llegue a la dependencia incorrecta</v>
      </c>
      <c r="D19" s="208" t="str">
        <f>'3.Controles'!E15</f>
        <v>Asesoría del equipo técnico a la ciudadanía</v>
      </c>
      <c r="E19" s="584"/>
      <c r="F19" s="209" t="s">
        <v>399</v>
      </c>
      <c r="G19" s="228" t="s">
        <v>429</v>
      </c>
      <c r="H19" s="214">
        <v>0.25</v>
      </c>
      <c r="I19" s="239" t="s">
        <v>404</v>
      </c>
      <c r="J19" s="213">
        <v>44530</v>
      </c>
      <c r="K19" s="228" t="s">
        <v>407</v>
      </c>
      <c r="L19" s="605"/>
      <c r="M19" s="559"/>
      <c r="N19" s="549"/>
      <c r="O19" s="552"/>
      <c r="P19" s="206"/>
      <c r="Q19" s="111"/>
    </row>
    <row r="20" spans="1:17" ht="42" customHeight="1" x14ac:dyDescent="0.25">
      <c r="A20" s="616"/>
      <c r="B20" s="584"/>
      <c r="C20" s="596" t="str">
        <f>'2.Identificacion_Riesgos'!F17</f>
        <v xml:space="preserve">Por falta de claridad en la petición </v>
      </c>
      <c r="D20" s="596" t="str">
        <f>'3.Controles'!E16</f>
        <v>Requerimiento de información adicional para continuar con respuesta a la solicitud</v>
      </c>
      <c r="E20" s="584"/>
      <c r="F20" s="614" t="s">
        <v>400</v>
      </c>
      <c r="G20" s="228" t="s">
        <v>402</v>
      </c>
      <c r="H20" s="214">
        <v>0.25</v>
      </c>
      <c r="I20" s="228" t="s">
        <v>405</v>
      </c>
      <c r="J20" s="213">
        <v>44530</v>
      </c>
      <c r="K20" s="605" t="s">
        <v>407</v>
      </c>
      <c r="L20" s="605"/>
      <c r="M20" s="559"/>
      <c r="N20" s="549"/>
      <c r="O20" s="552"/>
      <c r="P20" s="557"/>
      <c r="Q20" s="111"/>
    </row>
    <row r="21" spans="1:17" ht="57.75" customHeight="1" x14ac:dyDescent="0.25">
      <c r="A21" s="616"/>
      <c r="B21" s="584"/>
      <c r="C21" s="596"/>
      <c r="D21" s="596"/>
      <c r="E21" s="584"/>
      <c r="F21" s="614"/>
      <c r="G21" s="228" t="s">
        <v>403</v>
      </c>
      <c r="H21" s="214">
        <v>0.25</v>
      </c>
      <c r="I21" s="228" t="s">
        <v>405</v>
      </c>
      <c r="J21" s="213">
        <v>44530</v>
      </c>
      <c r="K21" s="605"/>
      <c r="L21" s="605"/>
      <c r="M21" s="559"/>
      <c r="N21" s="549"/>
      <c r="O21" s="552"/>
      <c r="P21" s="555"/>
      <c r="Q21" s="111"/>
    </row>
    <row r="22" spans="1:17" ht="15" hidden="1" customHeight="1" x14ac:dyDescent="0.25">
      <c r="A22" s="616"/>
      <c r="B22" s="584"/>
      <c r="C22" s="596">
        <f>'2.Identificacion_Riesgos'!F18</f>
        <v>0</v>
      </c>
      <c r="D22" s="596">
        <f>'3.Controles'!E17</f>
        <v>0</v>
      </c>
      <c r="E22" s="584"/>
      <c r="F22" s="209"/>
      <c r="G22" s="240"/>
      <c r="H22" s="214"/>
      <c r="I22" s="219"/>
      <c r="J22" s="218"/>
      <c r="K22" s="228"/>
      <c r="L22" s="605"/>
      <c r="M22" s="559"/>
      <c r="N22" s="549"/>
      <c r="O22" s="552"/>
      <c r="P22" s="557"/>
      <c r="Q22" s="111"/>
    </row>
    <row r="23" spans="1:17" hidden="1" x14ac:dyDescent="0.25">
      <c r="A23" s="616"/>
      <c r="B23" s="584"/>
      <c r="C23" s="596"/>
      <c r="D23" s="596"/>
      <c r="E23" s="584"/>
      <c r="F23" s="209"/>
      <c r="G23" s="217"/>
      <c r="H23" s="214"/>
      <c r="I23" s="219"/>
      <c r="J23" s="218"/>
      <c r="K23" s="228"/>
      <c r="L23" s="605"/>
      <c r="M23" s="559"/>
      <c r="N23" s="549"/>
      <c r="O23" s="552"/>
      <c r="P23" s="555"/>
      <c r="Q23" s="111"/>
    </row>
    <row r="24" spans="1:17" hidden="1" x14ac:dyDescent="0.25">
      <c r="A24" s="616"/>
      <c r="B24" s="584"/>
      <c r="C24" s="596"/>
      <c r="D24" s="596"/>
      <c r="E24" s="584"/>
      <c r="F24" s="209"/>
      <c r="G24" s="217"/>
      <c r="H24" s="214"/>
      <c r="I24" s="219"/>
      <c r="J24" s="218"/>
      <c r="K24" s="228"/>
      <c r="L24" s="605"/>
      <c r="M24" s="559"/>
      <c r="N24" s="549"/>
      <c r="O24" s="552"/>
      <c r="P24" s="555"/>
      <c r="Q24" s="111"/>
    </row>
    <row r="25" spans="1:17" hidden="1" x14ac:dyDescent="0.25">
      <c r="A25" s="616"/>
      <c r="B25" s="584"/>
      <c r="C25" s="596"/>
      <c r="D25" s="596"/>
      <c r="E25" s="584"/>
      <c r="F25" s="209"/>
      <c r="G25" s="217"/>
      <c r="H25" s="214"/>
      <c r="I25" s="218"/>
      <c r="J25" s="219"/>
      <c r="K25" s="228"/>
      <c r="L25" s="605"/>
      <c r="M25" s="559"/>
      <c r="N25" s="549"/>
      <c r="O25" s="552"/>
      <c r="P25" s="556"/>
      <c r="Q25" s="111"/>
    </row>
    <row r="26" spans="1:17" hidden="1" x14ac:dyDescent="0.25">
      <c r="A26" s="616"/>
      <c r="B26" s="584"/>
      <c r="C26" s="596">
        <f>'2.Identificacion_Riesgos'!F19</f>
        <v>0</v>
      </c>
      <c r="D26" s="596">
        <f>'3.Controles'!E18</f>
        <v>0</v>
      </c>
      <c r="E26" s="584"/>
      <c r="F26" s="245"/>
      <c r="G26" s="217"/>
      <c r="H26" s="214"/>
      <c r="I26" s="218"/>
      <c r="J26" s="219"/>
      <c r="K26" s="228"/>
      <c r="L26" s="605"/>
      <c r="M26" s="559"/>
      <c r="N26" s="549"/>
      <c r="O26" s="552"/>
      <c r="P26" s="557"/>
      <c r="Q26" s="111"/>
    </row>
    <row r="27" spans="1:17" hidden="1" x14ac:dyDescent="0.25">
      <c r="A27" s="616"/>
      <c r="B27" s="584"/>
      <c r="C27" s="596"/>
      <c r="D27" s="596"/>
      <c r="E27" s="584"/>
      <c r="F27" s="245"/>
      <c r="G27" s="217"/>
      <c r="H27" s="214"/>
      <c r="I27" s="218"/>
      <c r="J27" s="218"/>
      <c r="K27" s="228"/>
      <c r="L27" s="605"/>
      <c r="M27" s="559"/>
      <c r="N27" s="549"/>
      <c r="O27" s="552"/>
      <c r="P27" s="555"/>
      <c r="Q27" s="111"/>
    </row>
    <row r="28" spans="1:17" hidden="1" x14ac:dyDescent="0.25">
      <c r="A28" s="616"/>
      <c r="B28" s="584"/>
      <c r="C28" s="596"/>
      <c r="D28" s="596"/>
      <c r="E28" s="584"/>
      <c r="F28" s="245"/>
      <c r="G28" s="217"/>
      <c r="H28" s="214"/>
      <c r="I28" s="218"/>
      <c r="J28" s="218"/>
      <c r="K28" s="228"/>
      <c r="L28" s="605"/>
      <c r="M28" s="559"/>
      <c r="N28" s="549"/>
      <c r="O28" s="552"/>
      <c r="P28" s="555"/>
      <c r="Q28" s="111"/>
    </row>
    <row r="29" spans="1:17" ht="15.75" hidden="1" thickBot="1" x14ac:dyDescent="0.3">
      <c r="A29" s="616"/>
      <c r="B29" s="584"/>
      <c r="C29" s="596"/>
      <c r="D29" s="596"/>
      <c r="E29" s="584"/>
      <c r="F29" s="245"/>
      <c r="G29" s="217"/>
      <c r="H29" s="214"/>
      <c r="I29" s="218"/>
      <c r="J29" s="219"/>
      <c r="K29" s="228"/>
      <c r="L29" s="605"/>
      <c r="M29" s="559"/>
      <c r="N29" s="550"/>
      <c r="O29" s="553"/>
      <c r="P29" s="558"/>
      <c r="Q29" s="112"/>
    </row>
    <row r="30" spans="1:17" hidden="1" x14ac:dyDescent="0.25">
      <c r="A30" s="590" t="s">
        <v>143</v>
      </c>
      <c r="B30" s="591">
        <f>'2.Identificacion_Riesgos'!E20</f>
        <v>0</v>
      </c>
      <c r="C30" s="573">
        <f>'2.Identificacion_Riesgos'!F20</f>
        <v>0</v>
      </c>
      <c r="D30" s="573">
        <f>'3.Controles'!E22</f>
        <v>0</v>
      </c>
      <c r="E30" s="597">
        <f>'2.Identificacion_Riesgos'!U20</f>
        <v>0</v>
      </c>
      <c r="F30" s="576"/>
      <c r="G30" s="236"/>
      <c r="H30" s="216"/>
      <c r="I30" s="237"/>
      <c r="J30" s="237"/>
      <c r="K30" s="238"/>
      <c r="L30" s="599"/>
      <c r="M30" s="546"/>
      <c r="N30" s="548" t="str">
        <f t="shared" ref="N30" si="0">IF(M30="SI","1. Describa el evento presentado 2. Genere una acción correctiva en isolucion 3. Realice nuevamente el proceso de analisis de riesgo"," ")</f>
        <v xml:space="preserve"> </v>
      </c>
      <c r="O30" s="551"/>
      <c r="P30" s="554"/>
      <c r="Q30" s="105"/>
    </row>
    <row r="31" spans="1:17" hidden="1" x14ac:dyDescent="0.25">
      <c r="A31" s="581"/>
      <c r="B31" s="584"/>
      <c r="C31" s="573"/>
      <c r="D31" s="573"/>
      <c r="E31" s="588"/>
      <c r="F31" s="576"/>
      <c r="G31" s="226"/>
      <c r="H31" s="214"/>
      <c r="I31" s="227"/>
      <c r="J31" s="227"/>
      <c r="K31" s="228"/>
      <c r="L31" s="599"/>
      <c r="M31" s="546"/>
      <c r="N31" s="549"/>
      <c r="O31" s="552"/>
      <c r="P31" s="555"/>
      <c r="Q31" s="106"/>
    </row>
    <row r="32" spans="1:17" hidden="1" x14ac:dyDescent="0.25">
      <c r="A32" s="581"/>
      <c r="B32" s="584"/>
      <c r="C32" s="573"/>
      <c r="D32" s="573"/>
      <c r="E32" s="588"/>
      <c r="F32" s="576"/>
      <c r="G32" s="226"/>
      <c r="H32" s="214"/>
      <c r="I32" s="227"/>
      <c r="J32" s="227"/>
      <c r="K32" s="228"/>
      <c r="L32" s="599"/>
      <c r="M32" s="546"/>
      <c r="N32" s="549"/>
      <c r="O32" s="552"/>
      <c r="P32" s="555"/>
      <c r="Q32" s="106"/>
    </row>
    <row r="33" spans="1:17" hidden="1" x14ac:dyDescent="0.25">
      <c r="A33" s="581"/>
      <c r="B33" s="584"/>
      <c r="C33" s="574"/>
      <c r="D33" s="574"/>
      <c r="E33" s="588"/>
      <c r="F33" s="577"/>
      <c r="G33" s="226"/>
      <c r="H33" s="214"/>
      <c r="I33" s="227"/>
      <c r="J33" s="219"/>
      <c r="K33" s="228"/>
      <c r="L33" s="599"/>
      <c r="M33" s="546"/>
      <c r="N33" s="549"/>
      <c r="O33" s="552"/>
      <c r="P33" s="556"/>
      <c r="Q33" s="106"/>
    </row>
    <row r="34" spans="1:17" hidden="1" x14ac:dyDescent="0.25">
      <c r="A34" s="581"/>
      <c r="B34" s="584"/>
      <c r="C34" s="572">
        <f>'2.Identificacion_Riesgos'!F21</f>
        <v>0</v>
      </c>
      <c r="D34" s="572">
        <f>'3.Controles'!E23</f>
        <v>0</v>
      </c>
      <c r="E34" s="584"/>
      <c r="F34" s="575"/>
      <c r="G34" s="229"/>
      <c r="H34" s="214"/>
      <c r="I34" s="230"/>
      <c r="J34" s="218"/>
      <c r="K34" s="242"/>
      <c r="L34" s="599"/>
      <c r="M34" s="546"/>
      <c r="N34" s="549"/>
      <c r="O34" s="552"/>
      <c r="P34" s="557"/>
      <c r="Q34" s="111"/>
    </row>
    <row r="35" spans="1:17" hidden="1" x14ac:dyDescent="0.25">
      <c r="A35" s="581"/>
      <c r="B35" s="584"/>
      <c r="C35" s="573"/>
      <c r="D35" s="573"/>
      <c r="E35" s="584"/>
      <c r="F35" s="576"/>
      <c r="G35" s="229"/>
      <c r="H35" s="214"/>
      <c r="I35" s="230"/>
      <c r="J35" s="218"/>
      <c r="K35" s="242"/>
      <c r="L35" s="599"/>
      <c r="M35" s="546"/>
      <c r="N35" s="549"/>
      <c r="O35" s="552"/>
      <c r="P35" s="555"/>
      <c r="Q35" s="111"/>
    </row>
    <row r="36" spans="1:17" hidden="1" x14ac:dyDescent="0.25">
      <c r="A36" s="581"/>
      <c r="B36" s="584"/>
      <c r="C36" s="573"/>
      <c r="D36" s="573"/>
      <c r="E36" s="584"/>
      <c r="F36" s="576"/>
      <c r="G36" s="229"/>
      <c r="H36" s="214"/>
      <c r="I36" s="230"/>
      <c r="J36" s="218"/>
      <c r="K36" s="242"/>
      <c r="L36" s="599"/>
      <c r="M36" s="546"/>
      <c r="N36" s="549"/>
      <c r="O36" s="552"/>
      <c r="P36" s="555"/>
      <c r="Q36" s="111"/>
    </row>
    <row r="37" spans="1:17" hidden="1" x14ac:dyDescent="0.25">
      <c r="A37" s="581"/>
      <c r="B37" s="584"/>
      <c r="C37" s="574"/>
      <c r="D37" s="574"/>
      <c r="E37" s="584"/>
      <c r="F37" s="577"/>
      <c r="G37" s="229"/>
      <c r="H37" s="214"/>
      <c r="I37" s="230"/>
      <c r="J37" s="219"/>
      <c r="K37" s="242"/>
      <c r="L37" s="599"/>
      <c r="M37" s="546"/>
      <c r="N37" s="549"/>
      <c r="O37" s="552"/>
      <c r="P37" s="556"/>
      <c r="Q37" s="111"/>
    </row>
    <row r="38" spans="1:17" hidden="1" x14ac:dyDescent="0.25">
      <c r="A38" s="581"/>
      <c r="B38" s="584"/>
      <c r="C38" s="572">
        <f>'2.Identificacion_Riesgos'!F22</f>
        <v>0</v>
      </c>
      <c r="D38" s="572">
        <f>'3.Controles'!E24</f>
        <v>0</v>
      </c>
      <c r="E38" s="584"/>
      <c r="F38" s="575"/>
      <c r="G38" s="229"/>
      <c r="H38" s="214"/>
      <c r="I38" s="230"/>
      <c r="J38" s="218"/>
      <c r="K38" s="242"/>
      <c r="L38" s="599"/>
      <c r="M38" s="546"/>
      <c r="N38" s="549"/>
      <c r="O38" s="552"/>
      <c r="P38" s="557"/>
      <c r="Q38" s="111"/>
    </row>
    <row r="39" spans="1:17" hidden="1" x14ac:dyDescent="0.25">
      <c r="A39" s="581"/>
      <c r="B39" s="584"/>
      <c r="C39" s="573"/>
      <c r="D39" s="573"/>
      <c r="E39" s="584"/>
      <c r="F39" s="576"/>
      <c r="G39" s="229"/>
      <c r="H39" s="214"/>
      <c r="I39" s="230"/>
      <c r="J39" s="218"/>
      <c r="K39" s="242"/>
      <c r="L39" s="599"/>
      <c r="M39" s="546"/>
      <c r="N39" s="549"/>
      <c r="O39" s="552"/>
      <c r="P39" s="555"/>
      <c r="Q39" s="111"/>
    </row>
    <row r="40" spans="1:17" hidden="1" x14ac:dyDescent="0.25">
      <c r="A40" s="581"/>
      <c r="B40" s="584"/>
      <c r="C40" s="573"/>
      <c r="D40" s="573"/>
      <c r="E40" s="584"/>
      <c r="F40" s="576"/>
      <c r="G40" s="229"/>
      <c r="H40" s="214"/>
      <c r="I40" s="230"/>
      <c r="J40" s="218"/>
      <c r="K40" s="242"/>
      <c r="L40" s="599"/>
      <c r="M40" s="546"/>
      <c r="N40" s="549"/>
      <c r="O40" s="552"/>
      <c r="P40" s="555"/>
      <c r="Q40" s="111"/>
    </row>
    <row r="41" spans="1:17" hidden="1" x14ac:dyDescent="0.25">
      <c r="A41" s="581"/>
      <c r="B41" s="584"/>
      <c r="C41" s="574"/>
      <c r="D41" s="574"/>
      <c r="E41" s="584"/>
      <c r="F41" s="577"/>
      <c r="G41" s="229"/>
      <c r="H41" s="214"/>
      <c r="I41" s="230"/>
      <c r="J41" s="219"/>
      <c r="K41" s="242"/>
      <c r="L41" s="599"/>
      <c r="M41" s="546"/>
      <c r="N41" s="549"/>
      <c r="O41" s="552"/>
      <c r="P41" s="556"/>
      <c r="Q41" s="111"/>
    </row>
    <row r="42" spans="1:17" hidden="1" x14ac:dyDescent="0.25">
      <c r="A42" s="581"/>
      <c r="B42" s="584"/>
      <c r="C42" s="572">
        <f>'2.Identificacion_Riesgos'!F23</f>
        <v>0</v>
      </c>
      <c r="D42" s="572">
        <f>'3.Controles'!E25</f>
        <v>0</v>
      </c>
      <c r="E42" s="584"/>
      <c r="F42" s="575"/>
      <c r="G42" s="229"/>
      <c r="H42" s="214"/>
      <c r="I42" s="230"/>
      <c r="J42" s="218"/>
      <c r="K42" s="242"/>
      <c r="L42" s="599"/>
      <c r="M42" s="546"/>
      <c r="N42" s="549"/>
      <c r="O42" s="552"/>
      <c r="P42" s="557"/>
      <c r="Q42" s="111"/>
    </row>
    <row r="43" spans="1:17" hidden="1" x14ac:dyDescent="0.25">
      <c r="A43" s="581"/>
      <c r="B43" s="584"/>
      <c r="C43" s="573"/>
      <c r="D43" s="573"/>
      <c r="E43" s="584"/>
      <c r="F43" s="576"/>
      <c r="G43" s="229"/>
      <c r="H43" s="214"/>
      <c r="I43" s="230"/>
      <c r="J43" s="218"/>
      <c r="K43" s="242"/>
      <c r="L43" s="599"/>
      <c r="M43" s="546"/>
      <c r="N43" s="549"/>
      <c r="O43" s="552"/>
      <c r="P43" s="555"/>
      <c r="Q43" s="111"/>
    </row>
    <row r="44" spans="1:17" hidden="1" x14ac:dyDescent="0.25">
      <c r="A44" s="581"/>
      <c r="B44" s="584"/>
      <c r="C44" s="573"/>
      <c r="D44" s="573"/>
      <c r="E44" s="584"/>
      <c r="F44" s="576"/>
      <c r="G44" s="229"/>
      <c r="H44" s="214"/>
      <c r="I44" s="230"/>
      <c r="J44" s="218"/>
      <c r="K44" s="242"/>
      <c r="L44" s="599"/>
      <c r="M44" s="546"/>
      <c r="N44" s="549"/>
      <c r="O44" s="552"/>
      <c r="P44" s="555"/>
      <c r="Q44" s="111"/>
    </row>
    <row r="45" spans="1:17" hidden="1" x14ac:dyDescent="0.25">
      <c r="A45" s="581"/>
      <c r="B45" s="584"/>
      <c r="C45" s="574"/>
      <c r="D45" s="574"/>
      <c r="E45" s="584"/>
      <c r="F45" s="577"/>
      <c r="G45" s="229"/>
      <c r="H45" s="214"/>
      <c r="I45" s="230"/>
      <c r="J45" s="219"/>
      <c r="K45" s="242"/>
      <c r="L45" s="599"/>
      <c r="M45" s="546"/>
      <c r="N45" s="549"/>
      <c r="O45" s="552"/>
      <c r="P45" s="556"/>
      <c r="Q45" s="111"/>
    </row>
    <row r="46" spans="1:17" hidden="1" x14ac:dyDescent="0.25">
      <c r="A46" s="581"/>
      <c r="B46" s="584"/>
      <c r="C46" s="572">
        <f>'2.Identificacion_Riesgos'!F24</f>
        <v>0</v>
      </c>
      <c r="D46" s="572">
        <f>'3.Controles'!E26</f>
        <v>0</v>
      </c>
      <c r="E46" s="584"/>
      <c r="F46" s="575"/>
      <c r="G46" s="229"/>
      <c r="H46" s="214"/>
      <c r="I46" s="230"/>
      <c r="J46" s="218"/>
      <c r="K46" s="242"/>
      <c r="L46" s="599"/>
      <c r="M46" s="546"/>
      <c r="N46" s="549"/>
      <c r="O46" s="552"/>
      <c r="P46" s="557"/>
      <c r="Q46" s="111"/>
    </row>
    <row r="47" spans="1:17" hidden="1" x14ac:dyDescent="0.25">
      <c r="A47" s="581"/>
      <c r="B47" s="584"/>
      <c r="C47" s="573"/>
      <c r="D47" s="573"/>
      <c r="E47" s="584"/>
      <c r="F47" s="576"/>
      <c r="G47" s="229"/>
      <c r="H47" s="214"/>
      <c r="I47" s="230"/>
      <c r="J47" s="218"/>
      <c r="K47" s="242"/>
      <c r="L47" s="599"/>
      <c r="M47" s="546"/>
      <c r="N47" s="549"/>
      <c r="O47" s="552"/>
      <c r="P47" s="555"/>
      <c r="Q47" s="111"/>
    </row>
    <row r="48" spans="1:17" hidden="1" x14ac:dyDescent="0.25">
      <c r="A48" s="581"/>
      <c r="B48" s="584"/>
      <c r="C48" s="573"/>
      <c r="D48" s="573"/>
      <c r="E48" s="584"/>
      <c r="F48" s="576"/>
      <c r="G48" s="229"/>
      <c r="H48" s="214"/>
      <c r="I48" s="230"/>
      <c r="J48" s="218"/>
      <c r="K48" s="242"/>
      <c r="L48" s="599"/>
      <c r="M48" s="546"/>
      <c r="N48" s="549"/>
      <c r="O48" s="552"/>
      <c r="P48" s="555"/>
      <c r="Q48" s="111"/>
    </row>
    <row r="49" spans="1:17" ht="15.75" hidden="1" thickBot="1" x14ac:dyDescent="0.3">
      <c r="A49" s="582"/>
      <c r="B49" s="585"/>
      <c r="C49" s="578"/>
      <c r="D49" s="578"/>
      <c r="E49" s="585"/>
      <c r="F49" s="579"/>
      <c r="G49" s="231"/>
      <c r="H49" s="220"/>
      <c r="I49" s="232"/>
      <c r="J49" s="219"/>
      <c r="K49" s="243"/>
      <c r="L49" s="600"/>
      <c r="M49" s="547"/>
      <c r="N49" s="550"/>
      <c r="O49" s="553"/>
      <c r="P49" s="558"/>
      <c r="Q49" s="112"/>
    </row>
    <row r="50" spans="1:17" hidden="1" x14ac:dyDescent="0.25">
      <c r="A50" s="580" t="s">
        <v>144</v>
      </c>
      <c r="B50" s="583">
        <f>'2.Identificacion_Riesgos'!E25</f>
        <v>0</v>
      </c>
      <c r="C50" s="586">
        <f>'2.Identificacion_Riesgos'!F25</f>
        <v>0</v>
      </c>
      <c r="D50" s="586">
        <f>'3.Controles'!E30</f>
        <v>0</v>
      </c>
      <c r="E50" s="587">
        <f>'2.Identificacion_Riesgos'!U25</f>
        <v>0</v>
      </c>
      <c r="F50" s="589"/>
      <c r="G50" s="222"/>
      <c r="H50" s="223"/>
      <c r="I50" s="224"/>
      <c r="J50" s="224"/>
      <c r="K50" s="225"/>
      <c r="L50" s="598"/>
      <c r="M50" s="545"/>
      <c r="N50" s="548" t="str">
        <f t="shared" ref="N50" si="1">IF(M50="SI","1. Describa el evento presentado 2. Genere una acción correctiva en isolucion 3. Realice nuevamente el proceso de analisis de riesgo"," ")</f>
        <v xml:space="preserve"> </v>
      </c>
      <c r="O50" s="551"/>
      <c r="P50" s="554"/>
      <c r="Q50" s="105"/>
    </row>
    <row r="51" spans="1:17" hidden="1" x14ac:dyDescent="0.25">
      <c r="A51" s="581"/>
      <c r="B51" s="584"/>
      <c r="C51" s="573"/>
      <c r="D51" s="573"/>
      <c r="E51" s="588"/>
      <c r="F51" s="576"/>
      <c r="G51" s="226"/>
      <c r="H51" s="214"/>
      <c r="I51" s="227"/>
      <c r="J51" s="227"/>
      <c r="K51" s="228"/>
      <c r="L51" s="599"/>
      <c r="M51" s="546"/>
      <c r="N51" s="549"/>
      <c r="O51" s="552"/>
      <c r="P51" s="555"/>
      <c r="Q51" s="106"/>
    </row>
    <row r="52" spans="1:17" hidden="1" x14ac:dyDescent="0.25">
      <c r="A52" s="581"/>
      <c r="B52" s="584"/>
      <c r="C52" s="573"/>
      <c r="D52" s="573"/>
      <c r="E52" s="588"/>
      <c r="F52" s="576"/>
      <c r="G52" s="226"/>
      <c r="H52" s="214"/>
      <c r="I52" s="227"/>
      <c r="J52" s="227"/>
      <c r="K52" s="228"/>
      <c r="L52" s="599"/>
      <c r="M52" s="546"/>
      <c r="N52" s="549"/>
      <c r="O52" s="552"/>
      <c r="P52" s="555"/>
      <c r="Q52" s="106"/>
    </row>
    <row r="53" spans="1:17" hidden="1" x14ac:dyDescent="0.25">
      <c r="A53" s="581"/>
      <c r="B53" s="584"/>
      <c r="C53" s="574"/>
      <c r="D53" s="574"/>
      <c r="E53" s="588"/>
      <c r="F53" s="577"/>
      <c r="G53" s="226"/>
      <c r="H53" s="214"/>
      <c r="I53" s="227"/>
      <c r="J53" s="219"/>
      <c r="K53" s="228"/>
      <c r="L53" s="599"/>
      <c r="M53" s="546"/>
      <c r="N53" s="549"/>
      <c r="O53" s="552"/>
      <c r="P53" s="556"/>
      <c r="Q53" s="106"/>
    </row>
    <row r="54" spans="1:17" hidden="1" x14ac:dyDescent="0.25">
      <c r="A54" s="581"/>
      <c r="B54" s="584"/>
      <c r="C54" s="572">
        <f>'2.Identificacion_Riesgos'!F26</f>
        <v>0</v>
      </c>
      <c r="D54" s="572">
        <f>'3.Controles'!E31</f>
        <v>0</v>
      </c>
      <c r="E54" s="584"/>
      <c r="F54" s="575"/>
      <c r="G54" s="229"/>
      <c r="H54" s="214"/>
      <c r="I54" s="230"/>
      <c r="J54" s="218"/>
      <c r="K54" s="242"/>
      <c r="L54" s="599"/>
      <c r="M54" s="546"/>
      <c r="N54" s="549"/>
      <c r="O54" s="552"/>
      <c r="P54" s="557"/>
      <c r="Q54" s="111"/>
    </row>
    <row r="55" spans="1:17" hidden="1" x14ac:dyDescent="0.25">
      <c r="A55" s="581"/>
      <c r="B55" s="584"/>
      <c r="C55" s="573"/>
      <c r="D55" s="573"/>
      <c r="E55" s="584"/>
      <c r="F55" s="576"/>
      <c r="G55" s="229"/>
      <c r="H55" s="214"/>
      <c r="I55" s="230"/>
      <c r="J55" s="218"/>
      <c r="K55" s="242"/>
      <c r="L55" s="599"/>
      <c r="M55" s="546"/>
      <c r="N55" s="549"/>
      <c r="O55" s="552"/>
      <c r="P55" s="555"/>
      <c r="Q55" s="111"/>
    </row>
    <row r="56" spans="1:17" hidden="1" x14ac:dyDescent="0.25">
      <c r="A56" s="581"/>
      <c r="B56" s="584"/>
      <c r="C56" s="573"/>
      <c r="D56" s="573"/>
      <c r="E56" s="584"/>
      <c r="F56" s="576"/>
      <c r="G56" s="229"/>
      <c r="H56" s="214"/>
      <c r="I56" s="230"/>
      <c r="J56" s="218"/>
      <c r="K56" s="242"/>
      <c r="L56" s="599"/>
      <c r="M56" s="546"/>
      <c r="N56" s="549"/>
      <c r="O56" s="552"/>
      <c r="P56" s="555"/>
      <c r="Q56" s="111"/>
    </row>
    <row r="57" spans="1:17" hidden="1" x14ac:dyDescent="0.25">
      <c r="A57" s="581"/>
      <c r="B57" s="584"/>
      <c r="C57" s="574"/>
      <c r="D57" s="574"/>
      <c r="E57" s="584"/>
      <c r="F57" s="577"/>
      <c r="G57" s="229"/>
      <c r="H57" s="214"/>
      <c r="I57" s="230"/>
      <c r="J57" s="219"/>
      <c r="K57" s="242"/>
      <c r="L57" s="599"/>
      <c r="M57" s="546"/>
      <c r="N57" s="549"/>
      <c r="O57" s="552"/>
      <c r="P57" s="556"/>
      <c r="Q57" s="111"/>
    </row>
    <row r="58" spans="1:17" hidden="1" x14ac:dyDescent="0.25">
      <c r="A58" s="581"/>
      <c r="B58" s="584"/>
      <c r="C58" s="572">
        <f>'2.Identificacion_Riesgos'!F27</f>
        <v>0</v>
      </c>
      <c r="D58" s="572">
        <f>'3.Controles'!E32</f>
        <v>0</v>
      </c>
      <c r="E58" s="584"/>
      <c r="F58" s="575"/>
      <c r="G58" s="229"/>
      <c r="H58" s="214"/>
      <c r="I58" s="230"/>
      <c r="J58" s="218"/>
      <c r="K58" s="242"/>
      <c r="L58" s="599"/>
      <c r="M58" s="546"/>
      <c r="N58" s="549"/>
      <c r="O58" s="552"/>
      <c r="P58" s="557"/>
      <c r="Q58" s="111"/>
    </row>
    <row r="59" spans="1:17" hidden="1" x14ac:dyDescent="0.25">
      <c r="A59" s="581"/>
      <c r="B59" s="584"/>
      <c r="C59" s="573"/>
      <c r="D59" s="573"/>
      <c r="E59" s="584"/>
      <c r="F59" s="576"/>
      <c r="G59" s="229"/>
      <c r="H59" s="214"/>
      <c r="I59" s="230"/>
      <c r="J59" s="218"/>
      <c r="K59" s="242"/>
      <c r="L59" s="599"/>
      <c r="M59" s="546"/>
      <c r="N59" s="549"/>
      <c r="O59" s="552"/>
      <c r="P59" s="555"/>
      <c r="Q59" s="111"/>
    </row>
    <row r="60" spans="1:17" hidden="1" x14ac:dyDescent="0.25">
      <c r="A60" s="581"/>
      <c r="B60" s="584"/>
      <c r="C60" s="573"/>
      <c r="D60" s="573"/>
      <c r="E60" s="584"/>
      <c r="F60" s="576"/>
      <c r="G60" s="229"/>
      <c r="H60" s="214"/>
      <c r="I60" s="230"/>
      <c r="J60" s="218"/>
      <c r="K60" s="242"/>
      <c r="L60" s="599"/>
      <c r="M60" s="546"/>
      <c r="N60" s="549"/>
      <c r="O60" s="552"/>
      <c r="P60" s="555"/>
      <c r="Q60" s="111"/>
    </row>
    <row r="61" spans="1:17" hidden="1" x14ac:dyDescent="0.25">
      <c r="A61" s="581"/>
      <c r="B61" s="584"/>
      <c r="C61" s="574"/>
      <c r="D61" s="574"/>
      <c r="E61" s="584"/>
      <c r="F61" s="577"/>
      <c r="G61" s="229"/>
      <c r="H61" s="214"/>
      <c r="I61" s="230"/>
      <c r="J61" s="219"/>
      <c r="K61" s="242"/>
      <c r="L61" s="599"/>
      <c r="M61" s="546"/>
      <c r="N61" s="549"/>
      <c r="O61" s="552"/>
      <c r="P61" s="556"/>
      <c r="Q61" s="111"/>
    </row>
    <row r="62" spans="1:17" hidden="1" x14ac:dyDescent="0.25">
      <c r="A62" s="581"/>
      <c r="B62" s="584"/>
      <c r="C62" s="572">
        <f>'2.Identificacion_Riesgos'!F28</f>
        <v>0</v>
      </c>
      <c r="D62" s="572">
        <f>'3.Controles'!E33</f>
        <v>0</v>
      </c>
      <c r="E62" s="584"/>
      <c r="F62" s="575"/>
      <c r="G62" s="229"/>
      <c r="H62" s="214"/>
      <c r="I62" s="230"/>
      <c r="J62" s="218"/>
      <c r="K62" s="242"/>
      <c r="L62" s="599"/>
      <c r="M62" s="546"/>
      <c r="N62" s="549"/>
      <c r="O62" s="552"/>
      <c r="P62" s="557"/>
      <c r="Q62" s="111"/>
    </row>
    <row r="63" spans="1:17" hidden="1" x14ac:dyDescent="0.25">
      <c r="A63" s="581"/>
      <c r="B63" s="584"/>
      <c r="C63" s="573"/>
      <c r="D63" s="573"/>
      <c r="E63" s="584"/>
      <c r="F63" s="576"/>
      <c r="G63" s="229"/>
      <c r="H63" s="214"/>
      <c r="I63" s="230"/>
      <c r="J63" s="218"/>
      <c r="K63" s="242"/>
      <c r="L63" s="599"/>
      <c r="M63" s="546"/>
      <c r="N63" s="549"/>
      <c r="O63" s="552"/>
      <c r="P63" s="555"/>
      <c r="Q63" s="111"/>
    </row>
    <row r="64" spans="1:17" hidden="1" x14ac:dyDescent="0.25">
      <c r="A64" s="581"/>
      <c r="B64" s="584"/>
      <c r="C64" s="573"/>
      <c r="D64" s="573"/>
      <c r="E64" s="584"/>
      <c r="F64" s="576"/>
      <c r="G64" s="229"/>
      <c r="H64" s="214"/>
      <c r="I64" s="230"/>
      <c r="J64" s="218"/>
      <c r="K64" s="242"/>
      <c r="L64" s="599"/>
      <c r="M64" s="546"/>
      <c r="N64" s="549"/>
      <c r="O64" s="552"/>
      <c r="P64" s="555"/>
      <c r="Q64" s="111"/>
    </row>
    <row r="65" spans="1:17" hidden="1" x14ac:dyDescent="0.25">
      <c r="A65" s="581"/>
      <c r="B65" s="584"/>
      <c r="C65" s="574"/>
      <c r="D65" s="574"/>
      <c r="E65" s="584"/>
      <c r="F65" s="577"/>
      <c r="G65" s="229"/>
      <c r="H65" s="214"/>
      <c r="I65" s="230"/>
      <c r="J65" s="219"/>
      <c r="K65" s="242"/>
      <c r="L65" s="599"/>
      <c r="M65" s="546"/>
      <c r="N65" s="549"/>
      <c r="O65" s="552"/>
      <c r="P65" s="556"/>
      <c r="Q65" s="111"/>
    </row>
    <row r="66" spans="1:17" hidden="1" x14ac:dyDescent="0.25">
      <c r="A66" s="581"/>
      <c r="B66" s="584"/>
      <c r="C66" s="572">
        <f>'2.Identificacion_Riesgos'!F29</f>
        <v>0</v>
      </c>
      <c r="D66" s="572">
        <f>'3.Controles'!E34</f>
        <v>0</v>
      </c>
      <c r="E66" s="584"/>
      <c r="F66" s="575"/>
      <c r="G66" s="229"/>
      <c r="H66" s="214"/>
      <c r="I66" s="230"/>
      <c r="J66" s="218"/>
      <c r="K66" s="242"/>
      <c r="L66" s="599"/>
      <c r="M66" s="546"/>
      <c r="N66" s="549"/>
      <c r="O66" s="552"/>
      <c r="P66" s="557"/>
      <c r="Q66" s="111"/>
    </row>
    <row r="67" spans="1:17" hidden="1" x14ac:dyDescent="0.25">
      <c r="A67" s="581"/>
      <c r="B67" s="584"/>
      <c r="C67" s="573"/>
      <c r="D67" s="573"/>
      <c r="E67" s="584"/>
      <c r="F67" s="576"/>
      <c r="G67" s="229"/>
      <c r="H67" s="214"/>
      <c r="I67" s="230"/>
      <c r="J67" s="218"/>
      <c r="K67" s="242"/>
      <c r="L67" s="599"/>
      <c r="M67" s="546"/>
      <c r="N67" s="549"/>
      <c r="O67" s="552"/>
      <c r="P67" s="555"/>
      <c r="Q67" s="111"/>
    </row>
    <row r="68" spans="1:17" hidden="1" x14ac:dyDescent="0.25">
      <c r="A68" s="581"/>
      <c r="B68" s="584"/>
      <c r="C68" s="573"/>
      <c r="D68" s="573"/>
      <c r="E68" s="584"/>
      <c r="F68" s="576"/>
      <c r="G68" s="229"/>
      <c r="H68" s="214"/>
      <c r="I68" s="230"/>
      <c r="J68" s="218"/>
      <c r="K68" s="242"/>
      <c r="L68" s="599"/>
      <c r="M68" s="546"/>
      <c r="N68" s="549"/>
      <c r="O68" s="552"/>
      <c r="P68" s="555"/>
      <c r="Q68" s="111"/>
    </row>
    <row r="69" spans="1:17" ht="15.75" hidden="1" thickBot="1" x14ac:dyDescent="0.3">
      <c r="A69" s="582"/>
      <c r="B69" s="585"/>
      <c r="C69" s="578"/>
      <c r="D69" s="578"/>
      <c r="E69" s="585"/>
      <c r="F69" s="579"/>
      <c r="G69" s="231"/>
      <c r="H69" s="220"/>
      <c r="I69" s="232"/>
      <c r="J69" s="219"/>
      <c r="K69" s="243"/>
      <c r="L69" s="600"/>
      <c r="M69" s="547"/>
      <c r="N69" s="550"/>
      <c r="O69" s="553"/>
      <c r="P69" s="558"/>
      <c r="Q69" s="112"/>
    </row>
    <row r="70" spans="1:17" hidden="1" x14ac:dyDescent="0.25">
      <c r="A70" s="580" t="s">
        <v>146</v>
      </c>
      <c r="B70" s="583">
        <f>'2.Identificacion_Riesgos'!E30</f>
        <v>0</v>
      </c>
      <c r="C70" s="586">
        <f>'2.Identificacion_Riesgos'!F30</f>
        <v>0</v>
      </c>
      <c r="D70" s="586">
        <f>'3.Controles'!E38</f>
        <v>0</v>
      </c>
      <c r="E70" s="587">
        <f>'2.Identificacion_Riesgos'!U30</f>
        <v>0</v>
      </c>
      <c r="F70" s="589"/>
      <c r="G70" s="222"/>
      <c r="H70" s="223"/>
      <c r="I70" s="224"/>
      <c r="J70" s="224"/>
      <c r="K70" s="225"/>
      <c r="L70" s="598"/>
      <c r="M70" s="545"/>
      <c r="N70" s="548" t="str">
        <f t="shared" ref="N70" si="2">IF(M70="SI","1. Describa el evento presentado 2. Genere una acción correctiva en isolucion 3. Realice nuevamente el proceso de analisis de riesgo"," ")</f>
        <v xml:space="preserve"> </v>
      </c>
      <c r="O70" s="551"/>
      <c r="P70" s="554"/>
      <c r="Q70" s="105"/>
    </row>
    <row r="71" spans="1:17" hidden="1" x14ac:dyDescent="0.25">
      <c r="A71" s="581"/>
      <c r="B71" s="584"/>
      <c r="C71" s="573"/>
      <c r="D71" s="573"/>
      <c r="E71" s="588"/>
      <c r="F71" s="576"/>
      <c r="G71" s="226"/>
      <c r="H71" s="214"/>
      <c r="I71" s="227"/>
      <c r="J71" s="227"/>
      <c r="K71" s="228"/>
      <c r="L71" s="599"/>
      <c r="M71" s="546"/>
      <c r="N71" s="549"/>
      <c r="O71" s="552"/>
      <c r="P71" s="555"/>
      <c r="Q71" s="106"/>
    </row>
    <row r="72" spans="1:17" hidden="1" x14ac:dyDescent="0.25">
      <c r="A72" s="581"/>
      <c r="B72" s="584"/>
      <c r="C72" s="573"/>
      <c r="D72" s="573"/>
      <c r="E72" s="588"/>
      <c r="F72" s="576"/>
      <c r="G72" s="226"/>
      <c r="H72" s="214"/>
      <c r="I72" s="227"/>
      <c r="J72" s="227"/>
      <c r="K72" s="228"/>
      <c r="L72" s="599"/>
      <c r="M72" s="546"/>
      <c r="N72" s="549"/>
      <c r="O72" s="552"/>
      <c r="P72" s="555"/>
      <c r="Q72" s="106"/>
    </row>
    <row r="73" spans="1:17" hidden="1" x14ac:dyDescent="0.25">
      <c r="A73" s="581"/>
      <c r="B73" s="584"/>
      <c r="C73" s="574"/>
      <c r="D73" s="574"/>
      <c r="E73" s="588"/>
      <c r="F73" s="577"/>
      <c r="G73" s="226"/>
      <c r="H73" s="214"/>
      <c r="I73" s="227"/>
      <c r="J73" s="219"/>
      <c r="K73" s="228"/>
      <c r="L73" s="599"/>
      <c r="M73" s="546"/>
      <c r="N73" s="549"/>
      <c r="O73" s="552"/>
      <c r="P73" s="556"/>
      <c r="Q73" s="106"/>
    </row>
    <row r="74" spans="1:17" hidden="1" x14ac:dyDescent="0.25">
      <c r="A74" s="581"/>
      <c r="B74" s="584"/>
      <c r="C74" s="572">
        <f>'2.Identificacion_Riesgos'!F31</f>
        <v>0</v>
      </c>
      <c r="D74" s="572">
        <f>'3.Controles'!E39</f>
        <v>0</v>
      </c>
      <c r="E74" s="584"/>
      <c r="F74" s="575"/>
      <c r="G74" s="229"/>
      <c r="H74" s="214"/>
      <c r="I74" s="230"/>
      <c r="J74" s="218"/>
      <c r="K74" s="242"/>
      <c r="L74" s="599"/>
      <c r="M74" s="546"/>
      <c r="N74" s="549"/>
      <c r="O74" s="552"/>
      <c r="P74" s="557"/>
      <c r="Q74" s="111"/>
    </row>
    <row r="75" spans="1:17" hidden="1" x14ac:dyDescent="0.25">
      <c r="A75" s="581"/>
      <c r="B75" s="584"/>
      <c r="C75" s="573"/>
      <c r="D75" s="573"/>
      <c r="E75" s="584"/>
      <c r="F75" s="576"/>
      <c r="G75" s="229"/>
      <c r="H75" s="214"/>
      <c r="I75" s="230"/>
      <c r="J75" s="218"/>
      <c r="K75" s="242"/>
      <c r="L75" s="599"/>
      <c r="M75" s="546"/>
      <c r="N75" s="549"/>
      <c r="O75" s="552"/>
      <c r="P75" s="555"/>
      <c r="Q75" s="111"/>
    </row>
    <row r="76" spans="1:17" hidden="1" x14ac:dyDescent="0.25">
      <c r="A76" s="581"/>
      <c r="B76" s="584"/>
      <c r="C76" s="573"/>
      <c r="D76" s="573"/>
      <c r="E76" s="584"/>
      <c r="F76" s="576"/>
      <c r="G76" s="229"/>
      <c r="H76" s="214"/>
      <c r="I76" s="230"/>
      <c r="J76" s="218"/>
      <c r="K76" s="242"/>
      <c r="L76" s="599"/>
      <c r="M76" s="546"/>
      <c r="N76" s="549"/>
      <c r="O76" s="552"/>
      <c r="P76" s="555"/>
      <c r="Q76" s="111"/>
    </row>
    <row r="77" spans="1:17" hidden="1" x14ac:dyDescent="0.25">
      <c r="A77" s="581"/>
      <c r="B77" s="584"/>
      <c r="C77" s="574"/>
      <c r="D77" s="574"/>
      <c r="E77" s="584"/>
      <c r="F77" s="577"/>
      <c r="G77" s="229"/>
      <c r="H77" s="214"/>
      <c r="I77" s="230"/>
      <c r="J77" s="219"/>
      <c r="K77" s="242"/>
      <c r="L77" s="599"/>
      <c r="M77" s="546"/>
      <c r="N77" s="549"/>
      <c r="O77" s="552"/>
      <c r="P77" s="556"/>
      <c r="Q77" s="111"/>
    </row>
    <row r="78" spans="1:17" hidden="1" x14ac:dyDescent="0.25">
      <c r="A78" s="581"/>
      <c r="B78" s="584"/>
      <c r="C78" s="572">
        <f>'2.Identificacion_Riesgos'!F32</f>
        <v>0</v>
      </c>
      <c r="D78" s="572">
        <f>'3.Controles'!E40</f>
        <v>0</v>
      </c>
      <c r="E78" s="584"/>
      <c r="F78" s="575"/>
      <c r="G78" s="229"/>
      <c r="H78" s="214"/>
      <c r="I78" s="230"/>
      <c r="J78" s="218"/>
      <c r="K78" s="242"/>
      <c r="L78" s="599"/>
      <c r="M78" s="546"/>
      <c r="N78" s="549"/>
      <c r="O78" s="552"/>
      <c r="P78" s="557"/>
      <c r="Q78" s="111"/>
    </row>
    <row r="79" spans="1:17" hidden="1" x14ac:dyDescent="0.25">
      <c r="A79" s="581"/>
      <c r="B79" s="584"/>
      <c r="C79" s="573"/>
      <c r="D79" s="573"/>
      <c r="E79" s="584"/>
      <c r="F79" s="576"/>
      <c r="G79" s="229"/>
      <c r="H79" s="214"/>
      <c r="I79" s="230"/>
      <c r="J79" s="218"/>
      <c r="K79" s="242"/>
      <c r="L79" s="599"/>
      <c r="M79" s="546"/>
      <c r="N79" s="549"/>
      <c r="O79" s="552"/>
      <c r="P79" s="555"/>
      <c r="Q79" s="111"/>
    </row>
    <row r="80" spans="1:17" hidden="1" x14ac:dyDescent="0.25">
      <c r="A80" s="581"/>
      <c r="B80" s="584"/>
      <c r="C80" s="573"/>
      <c r="D80" s="573"/>
      <c r="E80" s="584"/>
      <c r="F80" s="576"/>
      <c r="G80" s="229"/>
      <c r="H80" s="214"/>
      <c r="I80" s="230"/>
      <c r="J80" s="218"/>
      <c r="K80" s="242"/>
      <c r="L80" s="599"/>
      <c r="M80" s="546"/>
      <c r="N80" s="549"/>
      <c r="O80" s="552"/>
      <c r="P80" s="555"/>
      <c r="Q80" s="111"/>
    </row>
    <row r="81" spans="1:17" hidden="1" x14ac:dyDescent="0.25">
      <c r="A81" s="581"/>
      <c r="B81" s="584"/>
      <c r="C81" s="574"/>
      <c r="D81" s="574"/>
      <c r="E81" s="584"/>
      <c r="F81" s="577"/>
      <c r="G81" s="229"/>
      <c r="H81" s="214"/>
      <c r="I81" s="230"/>
      <c r="J81" s="219"/>
      <c r="K81" s="242"/>
      <c r="L81" s="599"/>
      <c r="M81" s="546"/>
      <c r="N81" s="549"/>
      <c r="O81" s="552"/>
      <c r="P81" s="556"/>
      <c r="Q81" s="111"/>
    </row>
    <row r="82" spans="1:17" hidden="1" x14ac:dyDescent="0.25">
      <c r="A82" s="581"/>
      <c r="B82" s="584"/>
      <c r="C82" s="572">
        <f>'2.Identificacion_Riesgos'!F33</f>
        <v>0</v>
      </c>
      <c r="D82" s="572">
        <f>'3.Controles'!E41</f>
        <v>0</v>
      </c>
      <c r="E82" s="584"/>
      <c r="F82" s="575"/>
      <c r="G82" s="229"/>
      <c r="H82" s="214"/>
      <c r="I82" s="230"/>
      <c r="J82" s="218"/>
      <c r="K82" s="242"/>
      <c r="L82" s="599"/>
      <c r="M82" s="546"/>
      <c r="N82" s="549"/>
      <c r="O82" s="552"/>
      <c r="P82" s="557"/>
      <c r="Q82" s="111"/>
    </row>
    <row r="83" spans="1:17" hidden="1" x14ac:dyDescent="0.25">
      <c r="A83" s="581"/>
      <c r="B83" s="584"/>
      <c r="C83" s="573"/>
      <c r="D83" s="573"/>
      <c r="E83" s="584"/>
      <c r="F83" s="576"/>
      <c r="G83" s="229"/>
      <c r="H83" s="214"/>
      <c r="I83" s="230"/>
      <c r="J83" s="218"/>
      <c r="K83" s="242"/>
      <c r="L83" s="599"/>
      <c r="M83" s="546"/>
      <c r="N83" s="549"/>
      <c r="O83" s="552"/>
      <c r="P83" s="555"/>
      <c r="Q83" s="111"/>
    </row>
    <row r="84" spans="1:17" hidden="1" x14ac:dyDescent="0.25">
      <c r="A84" s="581"/>
      <c r="B84" s="584"/>
      <c r="C84" s="573"/>
      <c r="D84" s="573"/>
      <c r="E84" s="584"/>
      <c r="F84" s="576"/>
      <c r="G84" s="229"/>
      <c r="H84" s="214"/>
      <c r="I84" s="230"/>
      <c r="J84" s="218"/>
      <c r="K84" s="242"/>
      <c r="L84" s="599"/>
      <c r="M84" s="546"/>
      <c r="N84" s="549"/>
      <c r="O84" s="552"/>
      <c r="P84" s="555"/>
      <c r="Q84" s="111"/>
    </row>
    <row r="85" spans="1:17" hidden="1" x14ac:dyDescent="0.25">
      <c r="A85" s="581"/>
      <c r="B85" s="584"/>
      <c r="C85" s="574"/>
      <c r="D85" s="574"/>
      <c r="E85" s="584"/>
      <c r="F85" s="577"/>
      <c r="G85" s="229"/>
      <c r="H85" s="214"/>
      <c r="I85" s="230"/>
      <c r="J85" s="219"/>
      <c r="K85" s="242"/>
      <c r="L85" s="599"/>
      <c r="M85" s="546"/>
      <c r="N85" s="549"/>
      <c r="O85" s="552"/>
      <c r="P85" s="556"/>
      <c r="Q85" s="111"/>
    </row>
    <row r="86" spans="1:17" hidden="1" x14ac:dyDescent="0.25">
      <c r="A86" s="581"/>
      <c r="B86" s="584"/>
      <c r="C86" s="572">
        <f>'2.Identificacion_Riesgos'!F34</f>
        <v>0</v>
      </c>
      <c r="D86" s="572">
        <f>'3.Controles'!E42</f>
        <v>0</v>
      </c>
      <c r="E86" s="584"/>
      <c r="F86" s="575"/>
      <c r="G86" s="229"/>
      <c r="H86" s="214"/>
      <c r="I86" s="230"/>
      <c r="J86" s="218"/>
      <c r="K86" s="242"/>
      <c r="L86" s="599"/>
      <c r="M86" s="546"/>
      <c r="N86" s="549"/>
      <c r="O86" s="552"/>
      <c r="P86" s="557"/>
      <c r="Q86" s="111"/>
    </row>
    <row r="87" spans="1:17" hidden="1" x14ac:dyDescent="0.25">
      <c r="A87" s="581"/>
      <c r="B87" s="584"/>
      <c r="C87" s="573"/>
      <c r="D87" s="573"/>
      <c r="E87" s="584"/>
      <c r="F87" s="576"/>
      <c r="G87" s="229"/>
      <c r="H87" s="214"/>
      <c r="I87" s="230"/>
      <c r="J87" s="218"/>
      <c r="K87" s="242"/>
      <c r="L87" s="599"/>
      <c r="M87" s="546"/>
      <c r="N87" s="549"/>
      <c r="O87" s="552"/>
      <c r="P87" s="555"/>
      <c r="Q87" s="111"/>
    </row>
    <row r="88" spans="1:17" hidden="1" x14ac:dyDescent="0.25">
      <c r="A88" s="581"/>
      <c r="B88" s="584"/>
      <c r="C88" s="573"/>
      <c r="D88" s="573"/>
      <c r="E88" s="584"/>
      <c r="F88" s="576"/>
      <c r="G88" s="229"/>
      <c r="H88" s="214"/>
      <c r="I88" s="230"/>
      <c r="J88" s="218"/>
      <c r="K88" s="242"/>
      <c r="L88" s="599"/>
      <c r="M88" s="546"/>
      <c r="N88" s="549"/>
      <c r="O88" s="552"/>
      <c r="P88" s="555"/>
      <c r="Q88" s="111"/>
    </row>
    <row r="89" spans="1:17" ht="15.75" hidden="1" thickBot="1" x14ac:dyDescent="0.3">
      <c r="A89" s="582"/>
      <c r="B89" s="585"/>
      <c r="C89" s="578"/>
      <c r="D89" s="578"/>
      <c r="E89" s="585"/>
      <c r="F89" s="579"/>
      <c r="G89" s="231"/>
      <c r="H89" s="220"/>
      <c r="I89" s="232"/>
      <c r="J89" s="219"/>
      <c r="K89" s="243"/>
      <c r="L89" s="600"/>
      <c r="M89" s="547"/>
      <c r="N89" s="550"/>
      <c r="O89" s="553"/>
      <c r="P89" s="558"/>
      <c r="Q89" s="112"/>
    </row>
    <row r="90" spans="1:17" hidden="1" x14ac:dyDescent="0.25">
      <c r="A90" s="580" t="s">
        <v>157</v>
      </c>
      <c r="B90" s="583">
        <f>'2.Identificacion_Riesgos'!E35</f>
        <v>0</v>
      </c>
      <c r="C90" s="586">
        <f>'2.Identificacion_Riesgos'!F35</f>
        <v>0</v>
      </c>
      <c r="D90" s="586">
        <f>'3.Controles'!E46</f>
        <v>0</v>
      </c>
      <c r="E90" s="587">
        <f>'2.Identificacion_Riesgos'!U35</f>
        <v>0</v>
      </c>
      <c r="F90" s="589"/>
      <c r="G90" s="222"/>
      <c r="H90" s="223"/>
      <c r="I90" s="224"/>
      <c r="J90" s="224"/>
      <c r="K90" s="225"/>
      <c r="L90" s="598"/>
      <c r="M90" s="545"/>
      <c r="N90" s="548" t="str">
        <f t="shared" ref="N90" si="3">IF(M90="SI","1. Describa el evento presentado 2. Genere una acción correctiva en isolucion 3. Realice nuevamente el proceso de analisis de riesgo"," ")</f>
        <v xml:space="preserve"> </v>
      </c>
      <c r="O90" s="551"/>
      <c r="P90" s="554"/>
      <c r="Q90" s="105"/>
    </row>
    <row r="91" spans="1:17" hidden="1" x14ac:dyDescent="0.25">
      <c r="A91" s="581"/>
      <c r="B91" s="584"/>
      <c r="C91" s="573"/>
      <c r="D91" s="573"/>
      <c r="E91" s="588"/>
      <c r="F91" s="576"/>
      <c r="G91" s="226"/>
      <c r="H91" s="214"/>
      <c r="I91" s="227"/>
      <c r="J91" s="227"/>
      <c r="K91" s="228"/>
      <c r="L91" s="599"/>
      <c r="M91" s="546"/>
      <c r="N91" s="549"/>
      <c r="O91" s="552"/>
      <c r="P91" s="555"/>
      <c r="Q91" s="106"/>
    </row>
    <row r="92" spans="1:17" hidden="1" x14ac:dyDescent="0.25">
      <c r="A92" s="581"/>
      <c r="B92" s="584"/>
      <c r="C92" s="573"/>
      <c r="D92" s="573"/>
      <c r="E92" s="588"/>
      <c r="F92" s="576"/>
      <c r="G92" s="226"/>
      <c r="H92" s="214"/>
      <c r="I92" s="227"/>
      <c r="J92" s="227"/>
      <c r="K92" s="228"/>
      <c r="L92" s="599"/>
      <c r="M92" s="546"/>
      <c r="N92" s="549"/>
      <c r="O92" s="552"/>
      <c r="P92" s="555"/>
      <c r="Q92" s="106"/>
    </row>
    <row r="93" spans="1:17" hidden="1" x14ac:dyDescent="0.25">
      <c r="A93" s="581"/>
      <c r="B93" s="584"/>
      <c r="C93" s="574"/>
      <c r="D93" s="574"/>
      <c r="E93" s="588"/>
      <c r="F93" s="577"/>
      <c r="G93" s="226"/>
      <c r="H93" s="214"/>
      <c r="I93" s="227"/>
      <c r="J93" s="219"/>
      <c r="K93" s="228"/>
      <c r="L93" s="599"/>
      <c r="M93" s="546"/>
      <c r="N93" s="549"/>
      <c r="O93" s="552"/>
      <c r="P93" s="556"/>
      <c r="Q93" s="106"/>
    </row>
    <row r="94" spans="1:17" hidden="1" x14ac:dyDescent="0.25">
      <c r="A94" s="581"/>
      <c r="B94" s="584"/>
      <c r="C94" s="572">
        <f>'2.Identificacion_Riesgos'!F36</f>
        <v>0</v>
      </c>
      <c r="D94" s="572">
        <f>'3.Controles'!E47</f>
        <v>0</v>
      </c>
      <c r="E94" s="584"/>
      <c r="F94" s="575"/>
      <c r="G94" s="229"/>
      <c r="H94" s="214"/>
      <c r="I94" s="230"/>
      <c r="J94" s="218"/>
      <c r="K94" s="242"/>
      <c r="L94" s="599"/>
      <c r="M94" s="546"/>
      <c r="N94" s="549"/>
      <c r="O94" s="552"/>
      <c r="P94" s="557"/>
      <c r="Q94" s="111"/>
    </row>
    <row r="95" spans="1:17" hidden="1" x14ac:dyDescent="0.25">
      <c r="A95" s="581"/>
      <c r="B95" s="584"/>
      <c r="C95" s="573"/>
      <c r="D95" s="573"/>
      <c r="E95" s="584"/>
      <c r="F95" s="576"/>
      <c r="G95" s="229"/>
      <c r="H95" s="214"/>
      <c r="I95" s="230"/>
      <c r="J95" s="218"/>
      <c r="K95" s="242"/>
      <c r="L95" s="599"/>
      <c r="M95" s="546"/>
      <c r="N95" s="549"/>
      <c r="O95" s="552"/>
      <c r="P95" s="555"/>
      <c r="Q95" s="111"/>
    </row>
    <row r="96" spans="1:17" hidden="1" x14ac:dyDescent="0.25">
      <c r="A96" s="581"/>
      <c r="B96" s="584"/>
      <c r="C96" s="573"/>
      <c r="D96" s="573"/>
      <c r="E96" s="584"/>
      <c r="F96" s="576"/>
      <c r="G96" s="229"/>
      <c r="H96" s="214"/>
      <c r="I96" s="230"/>
      <c r="J96" s="218"/>
      <c r="K96" s="242"/>
      <c r="L96" s="599"/>
      <c r="M96" s="546"/>
      <c r="N96" s="549"/>
      <c r="O96" s="552"/>
      <c r="P96" s="555"/>
      <c r="Q96" s="111"/>
    </row>
    <row r="97" spans="1:17" hidden="1" x14ac:dyDescent="0.25">
      <c r="A97" s="581"/>
      <c r="B97" s="584"/>
      <c r="C97" s="574"/>
      <c r="D97" s="574"/>
      <c r="E97" s="584"/>
      <c r="F97" s="577"/>
      <c r="G97" s="229"/>
      <c r="H97" s="214"/>
      <c r="I97" s="230"/>
      <c r="J97" s="219"/>
      <c r="K97" s="242"/>
      <c r="L97" s="599"/>
      <c r="M97" s="546"/>
      <c r="N97" s="549"/>
      <c r="O97" s="552"/>
      <c r="P97" s="556"/>
      <c r="Q97" s="111"/>
    </row>
    <row r="98" spans="1:17" hidden="1" x14ac:dyDescent="0.25">
      <c r="A98" s="581"/>
      <c r="B98" s="584"/>
      <c r="C98" s="572">
        <f>'2.Identificacion_Riesgos'!F37</f>
        <v>0</v>
      </c>
      <c r="D98" s="572">
        <f>'3.Controles'!E48</f>
        <v>0</v>
      </c>
      <c r="E98" s="584"/>
      <c r="F98" s="575"/>
      <c r="G98" s="229"/>
      <c r="H98" s="214"/>
      <c r="I98" s="230"/>
      <c r="J98" s="218"/>
      <c r="K98" s="242"/>
      <c r="L98" s="599"/>
      <c r="M98" s="546"/>
      <c r="N98" s="549"/>
      <c r="O98" s="552"/>
      <c r="P98" s="557"/>
      <c r="Q98" s="111"/>
    </row>
    <row r="99" spans="1:17" hidden="1" x14ac:dyDescent="0.25">
      <c r="A99" s="581"/>
      <c r="B99" s="584"/>
      <c r="C99" s="573"/>
      <c r="D99" s="573"/>
      <c r="E99" s="584"/>
      <c r="F99" s="576"/>
      <c r="G99" s="229"/>
      <c r="H99" s="214"/>
      <c r="I99" s="230"/>
      <c r="J99" s="218"/>
      <c r="K99" s="242"/>
      <c r="L99" s="599"/>
      <c r="M99" s="546"/>
      <c r="N99" s="549"/>
      <c r="O99" s="552"/>
      <c r="P99" s="555"/>
      <c r="Q99" s="111"/>
    </row>
    <row r="100" spans="1:17" hidden="1" x14ac:dyDescent="0.25">
      <c r="A100" s="581"/>
      <c r="B100" s="584"/>
      <c r="C100" s="573"/>
      <c r="D100" s="573"/>
      <c r="E100" s="584"/>
      <c r="F100" s="576"/>
      <c r="G100" s="229"/>
      <c r="H100" s="214"/>
      <c r="I100" s="230"/>
      <c r="J100" s="218"/>
      <c r="K100" s="242"/>
      <c r="L100" s="599"/>
      <c r="M100" s="546"/>
      <c r="N100" s="549"/>
      <c r="O100" s="552"/>
      <c r="P100" s="555"/>
      <c r="Q100" s="111"/>
    </row>
    <row r="101" spans="1:17" hidden="1" x14ac:dyDescent="0.25">
      <c r="A101" s="581"/>
      <c r="B101" s="584"/>
      <c r="C101" s="574"/>
      <c r="D101" s="574"/>
      <c r="E101" s="584"/>
      <c r="F101" s="577"/>
      <c r="G101" s="229"/>
      <c r="H101" s="214"/>
      <c r="I101" s="230"/>
      <c r="J101" s="219"/>
      <c r="K101" s="242"/>
      <c r="L101" s="599"/>
      <c r="M101" s="546"/>
      <c r="N101" s="549"/>
      <c r="O101" s="552"/>
      <c r="P101" s="556"/>
      <c r="Q101" s="111"/>
    </row>
    <row r="102" spans="1:17" hidden="1" x14ac:dyDescent="0.25">
      <c r="A102" s="581"/>
      <c r="B102" s="584"/>
      <c r="C102" s="572">
        <f>'2.Identificacion_Riesgos'!F38</f>
        <v>0</v>
      </c>
      <c r="D102" s="572">
        <f>'3.Controles'!E49</f>
        <v>0</v>
      </c>
      <c r="E102" s="584"/>
      <c r="F102" s="575"/>
      <c r="G102" s="229"/>
      <c r="H102" s="214"/>
      <c r="I102" s="230"/>
      <c r="J102" s="218"/>
      <c r="K102" s="242"/>
      <c r="L102" s="599"/>
      <c r="M102" s="546"/>
      <c r="N102" s="549"/>
      <c r="O102" s="552"/>
      <c r="P102" s="557"/>
      <c r="Q102" s="111"/>
    </row>
    <row r="103" spans="1:17" hidden="1" x14ac:dyDescent="0.25">
      <c r="A103" s="581"/>
      <c r="B103" s="584"/>
      <c r="C103" s="573"/>
      <c r="D103" s="573"/>
      <c r="E103" s="584"/>
      <c r="F103" s="576"/>
      <c r="G103" s="229"/>
      <c r="H103" s="214"/>
      <c r="I103" s="230"/>
      <c r="J103" s="218"/>
      <c r="K103" s="242"/>
      <c r="L103" s="599"/>
      <c r="M103" s="546"/>
      <c r="N103" s="549"/>
      <c r="O103" s="552"/>
      <c r="P103" s="555"/>
      <c r="Q103" s="111"/>
    </row>
    <row r="104" spans="1:17" hidden="1" x14ac:dyDescent="0.25">
      <c r="A104" s="581"/>
      <c r="B104" s="584"/>
      <c r="C104" s="573"/>
      <c r="D104" s="573"/>
      <c r="E104" s="584"/>
      <c r="F104" s="576"/>
      <c r="G104" s="229"/>
      <c r="H104" s="214"/>
      <c r="I104" s="230"/>
      <c r="J104" s="218"/>
      <c r="K104" s="242"/>
      <c r="L104" s="599"/>
      <c r="M104" s="546"/>
      <c r="N104" s="549"/>
      <c r="O104" s="552"/>
      <c r="P104" s="555"/>
      <c r="Q104" s="111"/>
    </row>
    <row r="105" spans="1:17" hidden="1" x14ac:dyDescent="0.25">
      <c r="A105" s="581"/>
      <c r="B105" s="584"/>
      <c r="C105" s="574"/>
      <c r="D105" s="574"/>
      <c r="E105" s="584"/>
      <c r="F105" s="577"/>
      <c r="G105" s="229"/>
      <c r="H105" s="214"/>
      <c r="I105" s="230"/>
      <c r="J105" s="219"/>
      <c r="K105" s="242"/>
      <c r="L105" s="599"/>
      <c r="M105" s="546"/>
      <c r="N105" s="549"/>
      <c r="O105" s="552"/>
      <c r="P105" s="556"/>
      <c r="Q105" s="111"/>
    </row>
    <row r="106" spans="1:17" hidden="1" x14ac:dyDescent="0.25">
      <c r="A106" s="581"/>
      <c r="B106" s="584"/>
      <c r="C106" s="572">
        <f>'2.Identificacion_Riesgos'!F39</f>
        <v>0</v>
      </c>
      <c r="D106" s="572">
        <f>'3.Controles'!E50</f>
        <v>0</v>
      </c>
      <c r="E106" s="584"/>
      <c r="F106" s="575"/>
      <c r="G106" s="229"/>
      <c r="H106" s="214"/>
      <c r="I106" s="230"/>
      <c r="J106" s="218"/>
      <c r="K106" s="242"/>
      <c r="L106" s="599"/>
      <c r="M106" s="546"/>
      <c r="N106" s="549"/>
      <c r="O106" s="552"/>
      <c r="P106" s="557"/>
      <c r="Q106" s="111"/>
    </row>
    <row r="107" spans="1:17" hidden="1" x14ac:dyDescent="0.25">
      <c r="A107" s="581"/>
      <c r="B107" s="584"/>
      <c r="C107" s="573"/>
      <c r="D107" s="573"/>
      <c r="E107" s="584"/>
      <c r="F107" s="576"/>
      <c r="G107" s="229"/>
      <c r="H107" s="214"/>
      <c r="I107" s="230"/>
      <c r="J107" s="218"/>
      <c r="K107" s="242"/>
      <c r="L107" s="599"/>
      <c r="M107" s="546"/>
      <c r="N107" s="549"/>
      <c r="O107" s="552"/>
      <c r="P107" s="555"/>
      <c r="Q107" s="111"/>
    </row>
    <row r="108" spans="1:17" hidden="1" x14ac:dyDescent="0.25">
      <c r="A108" s="581"/>
      <c r="B108" s="584"/>
      <c r="C108" s="573"/>
      <c r="D108" s="573"/>
      <c r="E108" s="584"/>
      <c r="F108" s="576"/>
      <c r="G108" s="229"/>
      <c r="H108" s="214"/>
      <c r="I108" s="230"/>
      <c r="J108" s="218"/>
      <c r="K108" s="242"/>
      <c r="L108" s="599"/>
      <c r="M108" s="546"/>
      <c r="N108" s="549"/>
      <c r="O108" s="552"/>
      <c r="P108" s="555"/>
      <c r="Q108" s="111"/>
    </row>
    <row r="109" spans="1:17" ht="15.75" hidden="1" thickBot="1" x14ac:dyDescent="0.3">
      <c r="A109" s="582"/>
      <c r="B109" s="585"/>
      <c r="C109" s="578"/>
      <c r="D109" s="578"/>
      <c r="E109" s="585"/>
      <c r="F109" s="579"/>
      <c r="G109" s="231"/>
      <c r="H109" s="220"/>
      <c r="I109" s="232"/>
      <c r="J109" s="219"/>
      <c r="K109" s="243"/>
      <c r="L109" s="600"/>
      <c r="M109" s="547"/>
      <c r="N109" s="550"/>
      <c r="O109" s="553"/>
      <c r="P109" s="558"/>
      <c r="Q109" s="112"/>
    </row>
    <row r="110" spans="1:17" hidden="1" x14ac:dyDescent="0.25">
      <c r="A110" s="580" t="s">
        <v>158</v>
      </c>
      <c r="B110" s="583">
        <f>'2.Identificacion_Riesgos'!E40</f>
        <v>0</v>
      </c>
      <c r="C110" s="586">
        <f>'2.Identificacion_Riesgos'!F40</f>
        <v>0</v>
      </c>
      <c r="D110" s="586">
        <f>'3.Controles'!E54</f>
        <v>0</v>
      </c>
      <c r="E110" s="587">
        <f>'2.Identificacion_Riesgos'!U40</f>
        <v>0</v>
      </c>
      <c r="F110" s="589"/>
      <c r="G110" s="222"/>
      <c r="H110" s="223"/>
      <c r="I110" s="224"/>
      <c r="J110" s="224"/>
      <c r="K110" s="225"/>
      <c r="L110" s="598"/>
      <c r="M110" s="545"/>
      <c r="N110" s="548" t="str">
        <f t="shared" ref="N110" si="4">IF(M110="SI","1. Describa el evento presentado 2. Genere una acción correctiva en isolucion 3. Realice nuevamente el proceso de analisis de riesgo"," ")</f>
        <v xml:space="preserve"> </v>
      </c>
      <c r="O110" s="551"/>
      <c r="P110" s="554"/>
      <c r="Q110" s="105"/>
    </row>
    <row r="111" spans="1:17" hidden="1" x14ac:dyDescent="0.25">
      <c r="A111" s="581"/>
      <c r="B111" s="584"/>
      <c r="C111" s="573"/>
      <c r="D111" s="573"/>
      <c r="E111" s="588"/>
      <c r="F111" s="576"/>
      <c r="G111" s="226"/>
      <c r="H111" s="214"/>
      <c r="I111" s="227"/>
      <c r="J111" s="227"/>
      <c r="K111" s="228"/>
      <c r="L111" s="599"/>
      <c r="M111" s="546"/>
      <c r="N111" s="549"/>
      <c r="O111" s="552"/>
      <c r="P111" s="555"/>
      <c r="Q111" s="106"/>
    </row>
    <row r="112" spans="1:17" hidden="1" x14ac:dyDescent="0.25">
      <c r="A112" s="581"/>
      <c r="B112" s="584"/>
      <c r="C112" s="573"/>
      <c r="D112" s="573"/>
      <c r="E112" s="588"/>
      <c r="F112" s="576"/>
      <c r="G112" s="226"/>
      <c r="H112" s="214"/>
      <c r="I112" s="227"/>
      <c r="J112" s="227"/>
      <c r="K112" s="228"/>
      <c r="L112" s="599"/>
      <c r="M112" s="546"/>
      <c r="N112" s="549"/>
      <c r="O112" s="552"/>
      <c r="P112" s="555"/>
      <c r="Q112" s="106"/>
    </row>
    <row r="113" spans="1:17" hidden="1" x14ac:dyDescent="0.25">
      <c r="A113" s="581"/>
      <c r="B113" s="584"/>
      <c r="C113" s="574"/>
      <c r="D113" s="574"/>
      <c r="E113" s="588"/>
      <c r="F113" s="577"/>
      <c r="G113" s="226"/>
      <c r="H113" s="214"/>
      <c r="I113" s="227"/>
      <c r="J113" s="219"/>
      <c r="K113" s="228"/>
      <c r="L113" s="599"/>
      <c r="M113" s="546"/>
      <c r="N113" s="549"/>
      <c r="O113" s="552"/>
      <c r="P113" s="556"/>
      <c r="Q113" s="106"/>
    </row>
    <row r="114" spans="1:17" hidden="1" x14ac:dyDescent="0.25">
      <c r="A114" s="581"/>
      <c r="B114" s="584"/>
      <c r="C114" s="572">
        <f>'2.Identificacion_Riesgos'!F41</f>
        <v>0</v>
      </c>
      <c r="D114" s="572">
        <f>'3.Controles'!E55</f>
        <v>0</v>
      </c>
      <c r="E114" s="584"/>
      <c r="F114" s="575"/>
      <c r="G114" s="229"/>
      <c r="H114" s="214"/>
      <c r="I114" s="230"/>
      <c r="J114" s="218"/>
      <c r="K114" s="242"/>
      <c r="L114" s="599"/>
      <c r="M114" s="546"/>
      <c r="N114" s="549"/>
      <c r="O114" s="552"/>
      <c r="P114" s="557"/>
      <c r="Q114" s="111"/>
    </row>
    <row r="115" spans="1:17" hidden="1" x14ac:dyDescent="0.25">
      <c r="A115" s="581"/>
      <c r="B115" s="584"/>
      <c r="C115" s="573"/>
      <c r="D115" s="573"/>
      <c r="E115" s="584"/>
      <c r="F115" s="576"/>
      <c r="G115" s="229"/>
      <c r="H115" s="214"/>
      <c r="I115" s="230"/>
      <c r="J115" s="218"/>
      <c r="K115" s="242"/>
      <c r="L115" s="599"/>
      <c r="M115" s="546"/>
      <c r="N115" s="549"/>
      <c r="O115" s="552"/>
      <c r="P115" s="555"/>
      <c r="Q115" s="111"/>
    </row>
    <row r="116" spans="1:17" hidden="1" x14ac:dyDescent="0.25">
      <c r="A116" s="581"/>
      <c r="B116" s="584"/>
      <c r="C116" s="573"/>
      <c r="D116" s="573"/>
      <c r="E116" s="584"/>
      <c r="F116" s="576"/>
      <c r="G116" s="229"/>
      <c r="H116" s="214"/>
      <c r="I116" s="230"/>
      <c r="J116" s="218"/>
      <c r="K116" s="242"/>
      <c r="L116" s="599"/>
      <c r="M116" s="546"/>
      <c r="N116" s="549"/>
      <c r="O116" s="552"/>
      <c r="P116" s="555"/>
      <c r="Q116" s="111"/>
    </row>
    <row r="117" spans="1:17" hidden="1" x14ac:dyDescent="0.25">
      <c r="A117" s="581"/>
      <c r="B117" s="584"/>
      <c r="C117" s="574"/>
      <c r="D117" s="574"/>
      <c r="E117" s="584"/>
      <c r="F117" s="577"/>
      <c r="G117" s="229"/>
      <c r="H117" s="214"/>
      <c r="I117" s="230"/>
      <c r="J117" s="219"/>
      <c r="K117" s="242"/>
      <c r="L117" s="599"/>
      <c r="M117" s="546"/>
      <c r="N117" s="549"/>
      <c r="O117" s="552"/>
      <c r="P117" s="556"/>
      <c r="Q117" s="111"/>
    </row>
    <row r="118" spans="1:17" hidden="1" x14ac:dyDescent="0.25">
      <c r="A118" s="581"/>
      <c r="B118" s="584"/>
      <c r="C118" s="572">
        <f>'2.Identificacion_Riesgos'!F42</f>
        <v>0</v>
      </c>
      <c r="D118" s="572">
        <f>'3.Controles'!E56</f>
        <v>0</v>
      </c>
      <c r="E118" s="584"/>
      <c r="F118" s="575"/>
      <c r="G118" s="229"/>
      <c r="H118" s="214"/>
      <c r="I118" s="230"/>
      <c r="J118" s="218"/>
      <c r="K118" s="242"/>
      <c r="L118" s="599"/>
      <c r="M118" s="546"/>
      <c r="N118" s="549"/>
      <c r="O118" s="552"/>
      <c r="P118" s="557"/>
      <c r="Q118" s="111"/>
    </row>
    <row r="119" spans="1:17" hidden="1" x14ac:dyDescent="0.25">
      <c r="A119" s="581"/>
      <c r="B119" s="584"/>
      <c r="C119" s="573"/>
      <c r="D119" s="573"/>
      <c r="E119" s="584"/>
      <c r="F119" s="576"/>
      <c r="G119" s="229"/>
      <c r="H119" s="214"/>
      <c r="I119" s="230"/>
      <c r="J119" s="218"/>
      <c r="K119" s="242"/>
      <c r="L119" s="599"/>
      <c r="M119" s="546"/>
      <c r="N119" s="549"/>
      <c r="O119" s="552"/>
      <c r="P119" s="555"/>
      <c r="Q119" s="111"/>
    </row>
    <row r="120" spans="1:17" hidden="1" x14ac:dyDescent="0.25">
      <c r="A120" s="581"/>
      <c r="B120" s="584"/>
      <c r="C120" s="573"/>
      <c r="D120" s="573"/>
      <c r="E120" s="584"/>
      <c r="F120" s="576"/>
      <c r="G120" s="229"/>
      <c r="H120" s="214"/>
      <c r="I120" s="230"/>
      <c r="J120" s="218"/>
      <c r="K120" s="242"/>
      <c r="L120" s="599"/>
      <c r="M120" s="546"/>
      <c r="N120" s="549"/>
      <c r="O120" s="552"/>
      <c r="P120" s="555"/>
      <c r="Q120" s="111"/>
    </row>
    <row r="121" spans="1:17" hidden="1" x14ac:dyDescent="0.25">
      <c r="A121" s="581"/>
      <c r="B121" s="584"/>
      <c r="C121" s="574"/>
      <c r="D121" s="574"/>
      <c r="E121" s="584"/>
      <c r="F121" s="577"/>
      <c r="G121" s="229"/>
      <c r="H121" s="214"/>
      <c r="I121" s="230"/>
      <c r="J121" s="219"/>
      <c r="K121" s="242"/>
      <c r="L121" s="599"/>
      <c r="M121" s="546"/>
      <c r="N121" s="549"/>
      <c r="O121" s="552"/>
      <c r="P121" s="556"/>
      <c r="Q121" s="111"/>
    </row>
    <row r="122" spans="1:17" hidden="1" x14ac:dyDescent="0.25">
      <c r="A122" s="581"/>
      <c r="B122" s="584"/>
      <c r="C122" s="572">
        <f>'2.Identificacion_Riesgos'!F43</f>
        <v>0</v>
      </c>
      <c r="D122" s="572">
        <f>'3.Controles'!E57</f>
        <v>0</v>
      </c>
      <c r="E122" s="584"/>
      <c r="F122" s="575"/>
      <c r="G122" s="229"/>
      <c r="H122" s="214"/>
      <c r="I122" s="230"/>
      <c r="J122" s="218"/>
      <c r="K122" s="242"/>
      <c r="L122" s="599"/>
      <c r="M122" s="546"/>
      <c r="N122" s="549"/>
      <c r="O122" s="552"/>
      <c r="P122" s="557"/>
      <c r="Q122" s="111"/>
    </row>
    <row r="123" spans="1:17" hidden="1" x14ac:dyDescent="0.25">
      <c r="A123" s="581"/>
      <c r="B123" s="584"/>
      <c r="C123" s="573"/>
      <c r="D123" s="573"/>
      <c r="E123" s="584"/>
      <c r="F123" s="576"/>
      <c r="G123" s="229"/>
      <c r="H123" s="214"/>
      <c r="I123" s="230"/>
      <c r="J123" s="218"/>
      <c r="K123" s="242"/>
      <c r="L123" s="599"/>
      <c r="M123" s="546"/>
      <c r="N123" s="549"/>
      <c r="O123" s="552"/>
      <c r="P123" s="555"/>
      <c r="Q123" s="111"/>
    </row>
    <row r="124" spans="1:17" hidden="1" x14ac:dyDescent="0.25">
      <c r="A124" s="581"/>
      <c r="B124" s="584"/>
      <c r="C124" s="573"/>
      <c r="D124" s="573"/>
      <c r="E124" s="584"/>
      <c r="F124" s="576"/>
      <c r="G124" s="229"/>
      <c r="H124" s="214"/>
      <c r="I124" s="230"/>
      <c r="J124" s="218"/>
      <c r="K124" s="242"/>
      <c r="L124" s="599"/>
      <c r="M124" s="546"/>
      <c r="N124" s="549"/>
      <c r="O124" s="552"/>
      <c r="P124" s="555"/>
      <c r="Q124" s="111"/>
    </row>
    <row r="125" spans="1:17" hidden="1" x14ac:dyDescent="0.25">
      <c r="A125" s="581"/>
      <c r="B125" s="584"/>
      <c r="C125" s="574"/>
      <c r="D125" s="574"/>
      <c r="E125" s="584"/>
      <c r="F125" s="577"/>
      <c r="G125" s="229"/>
      <c r="H125" s="214"/>
      <c r="I125" s="230"/>
      <c r="J125" s="219"/>
      <c r="K125" s="242"/>
      <c r="L125" s="599"/>
      <c r="M125" s="546"/>
      <c r="N125" s="549"/>
      <c r="O125" s="552"/>
      <c r="P125" s="556"/>
      <c r="Q125" s="111"/>
    </row>
    <row r="126" spans="1:17" hidden="1" x14ac:dyDescent="0.25">
      <c r="A126" s="581"/>
      <c r="B126" s="584"/>
      <c r="C126" s="572">
        <f>'2.Identificacion_Riesgos'!F44</f>
        <v>0</v>
      </c>
      <c r="D126" s="572">
        <f>'3.Controles'!E58</f>
        <v>0</v>
      </c>
      <c r="E126" s="584"/>
      <c r="F126" s="575"/>
      <c r="G126" s="229"/>
      <c r="H126" s="214"/>
      <c r="I126" s="230"/>
      <c r="J126" s="218"/>
      <c r="K126" s="242"/>
      <c r="L126" s="599"/>
      <c r="M126" s="546"/>
      <c r="N126" s="549"/>
      <c r="O126" s="552"/>
      <c r="P126" s="557"/>
      <c r="Q126" s="111"/>
    </row>
    <row r="127" spans="1:17" hidden="1" x14ac:dyDescent="0.25">
      <c r="A127" s="581"/>
      <c r="B127" s="584"/>
      <c r="C127" s="573"/>
      <c r="D127" s="573"/>
      <c r="E127" s="584"/>
      <c r="F127" s="576"/>
      <c r="G127" s="229"/>
      <c r="H127" s="214"/>
      <c r="I127" s="230"/>
      <c r="J127" s="218"/>
      <c r="K127" s="242"/>
      <c r="L127" s="599"/>
      <c r="M127" s="546"/>
      <c r="N127" s="549"/>
      <c r="O127" s="552"/>
      <c r="P127" s="555"/>
      <c r="Q127" s="111"/>
    </row>
    <row r="128" spans="1:17" hidden="1" x14ac:dyDescent="0.25">
      <c r="A128" s="581"/>
      <c r="B128" s="584"/>
      <c r="C128" s="573"/>
      <c r="D128" s="573"/>
      <c r="E128" s="584"/>
      <c r="F128" s="576"/>
      <c r="G128" s="229"/>
      <c r="H128" s="214"/>
      <c r="I128" s="230"/>
      <c r="J128" s="218"/>
      <c r="K128" s="242"/>
      <c r="L128" s="599"/>
      <c r="M128" s="546"/>
      <c r="N128" s="549"/>
      <c r="O128" s="552"/>
      <c r="P128" s="555"/>
      <c r="Q128" s="111"/>
    </row>
    <row r="129" spans="1:17" ht="15.75" hidden="1" thickBot="1" x14ac:dyDescent="0.3">
      <c r="A129" s="582"/>
      <c r="B129" s="585"/>
      <c r="C129" s="578"/>
      <c r="D129" s="578"/>
      <c r="E129" s="585"/>
      <c r="F129" s="579"/>
      <c r="G129" s="231"/>
      <c r="H129" s="220"/>
      <c r="I129" s="232"/>
      <c r="J129" s="219"/>
      <c r="K129" s="243"/>
      <c r="L129" s="600"/>
      <c r="M129" s="547"/>
      <c r="N129" s="550"/>
      <c r="O129" s="553"/>
      <c r="P129" s="558"/>
      <c r="Q129" s="112"/>
    </row>
    <row r="130" spans="1:17" hidden="1" x14ac:dyDescent="0.25">
      <c r="A130" s="580" t="s">
        <v>159</v>
      </c>
      <c r="B130" s="583">
        <f>'2.Identificacion_Riesgos'!E45</f>
        <v>0</v>
      </c>
      <c r="C130" s="586">
        <f>'2.Identificacion_Riesgos'!F45</f>
        <v>0</v>
      </c>
      <c r="D130" s="586">
        <f>'3.Controles'!E62</f>
        <v>0</v>
      </c>
      <c r="E130" s="587">
        <f>'2.Identificacion_Riesgos'!U45</f>
        <v>0</v>
      </c>
      <c r="F130" s="589"/>
      <c r="G130" s="222"/>
      <c r="H130" s="223"/>
      <c r="I130" s="224"/>
      <c r="J130" s="224"/>
      <c r="K130" s="225"/>
      <c r="L130" s="598"/>
      <c r="M130" s="545"/>
      <c r="N130" s="548" t="str">
        <f t="shared" ref="N130" si="5">IF(M130="SI","1. Describa el evento presentado 2. Genere una acción correctiva en isolucion 3. Realice nuevamente el proceso de analisis de riesgo"," ")</f>
        <v xml:space="preserve"> </v>
      </c>
      <c r="O130" s="551"/>
      <c r="P130" s="554"/>
      <c r="Q130" s="105"/>
    </row>
    <row r="131" spans="1:17" hidden="1" x14ac:dyDescent="0.25">
      <c r="A131" s="581"/>
      <c r="B131" s="584"/>
      <c r="C131" s="573"/>
      <c r="D131" s="573"/>
      <c r="E131" s="588"/>
      <c r="F131" s="576"/>
      <c r="G131" s="226"/>
      <c r="H131" s="214"/>
      <c r="I131" s="227"/>
      <c r="J131" s="227"/>
      <c r="K131" s="228"/>
      <c r="L131" s="599"/>
      <c r="M131" s="546"/>
      <c r="N131" s="549"/>
      <c r="O131" s="552"/>
      <c r="P131" s="555"/>
      <c r="Q131" s="106"/>
    </row>
    <row r="132" spans="1:17" hidden="1" x14ac:dyDescent="0.25">
      <c r="A132" s="581"/>
      <c r="B132" s="584"/>
      <c r="C132" s="573"/>
      <c r="D132" s="573"/>
      <c r="E132" s="588"/>
      <c r="F132" s="576"/>
      <c r="G132" s="226"/>
      <c r="H132" s="214"/>
      <c r="I132" s="227"/>
      <c r="J132" s="227"/>
      <c r="K132" s="228"/>
      <c r="L132" s="599"/>
      <c r="M132" s="546"/>
      <c r="N132" s="549"/>
      <c r="O132" s="552"/>
      <c r="P132" s="555"/>
      <c r="Q132" s="106"/>
    </row>
    <row r="133" spans="1:17" hidden="1" x14ac:dyDescent="0.25">
      <c r="A133" s="581"/>
      <c r="B133" s="584"/>
      <c r="C133" s="574"/>
      <c r="D133" s="574"/>
      <c r="E133" s="588"/>
      <c r="F133" s="577"/>
      <c r="G133" s="226"/>
      <c r="H133" s="214"/>
      <c r="I133" s="227"/>
      <c r="J133" s="219"/>
      <c r="K133" s="228"/>
      <c r="L133" s="599"/>
      <c r="M133" s="546"/>
      <c r="N133" s="549"/>
      <c r="O133" s="552"/>
      <c r="P133" s="556"/>
      <c r="Q133" s="106"/>
    </row>
    <row r="134" spans="1:17" hidden="1" x14ac:dyDescent="0.25">
      <c r="A134" s="581"/>
      <c r="B134" s="584"/>
      <c r="C134" s="572">
        <f>'2.Identificacion_Riesgos'!F46</f>
        <v>0</v>
      </c>
      <c r="D134" s="572">
        <f>'3.Controles'!E63</f>
        <v>0</v>
      </c>
      <c r="E134" s="584"/>
      <c r="F134" s="575"/>
      <c r="G134" s="229"/>
      <c r="H134" s="214"/>
      <c r="I134" s="230"/>
      <c r="J134" s="218"/>
      <c r="K134" s="242"/>
      <c r="L134" s="599"/>
      <c r="M134" s="546"/>
      <c r="N134" s="549"/>
      <c r="O134" s="552"/>
      <c r="P134" s="557"/>
      <c r="Q134" s="111"/>
    </row>
    <row r="135" spans="1:17" hidden="1" x14ac:dyDescent="0.25">
      <c r="A135" s="581"/>
      <c r="B135" s="584"/>
      <c r="C135" s="573"/>
      <c r="D135" s="573"/>
      <c r="E135" s="584"/>
      <c r="F135" s="576"/>
      <c r="G135" s="229"/>
      <c r="H135" s="214"/>
      <c r="I135" s="230"/>
      <c r="J135" s="218"/>
      <c r="K135" s="242"/>
      <c r="L135" s="599"/>
      <c r="M135" s="546"/>
      <c r="N135" s="549"/>
      <c r="O135" s="552"/>
      <c r="P135" s="555"/>
      <c r="Q135" s="111"/>
    </row>
    <row r="136" spans="1:17" hidden="1" x14ac:dyDescent="0.25">
      <c r="A136" s="581"/>
      <c r="B136" s="584"/>
      <c r="C136" s="573"/>
      <c r="D136" s="573"/>
      <c r="E136" s="584"/>
      <c r="F136" s="576"/>
      <c r="G136" s="229"/>
      <c r="H136" s="214"/>
      <c r="I136" s="230"/>
      <c r="J136" s="218"/>
      <c r="K136" s="242"/>
      <c r="L136" s="599"/>
      <c r="M136" s="546"/>
      <c r="N136" s="549"/>
      <c r="O136" s="552"/>
      <c r="P136" s="555"/>
      <c r="Q136" s="111"/>
    </row>
    <row r="137" spans="1:17" hidden="1" x14ac:dyDescent="0.25">
      <c r="A137" s="581"/>
      <c r="B137" s="584"/>
      <c r="C137" s="574"/>
      <c r="D137" s="574"/>
      <c r="E137" s="584"/>
      <c r="F137" s="577"/>
      <c r="G137" s="229"/>
      <c r="H137" s="214"/>
      <c r="I137" s="230"/>
      <c r="J137" s="219"/>
      <c r="K137" s="242"/>
      <c r="L137" s="599"/>
      <c r="M137" s="546"/>
      <c r="N137" s="549"/>
      <c r="O137" s="552"/>
      <c r="P137" s="556"/>
      <c r="Q137" s="111"/>
    </row>
    <row r="138" spans="1:17" hidden="1" x14ac:dyDescent="0.25">
      <c r="A138" s="581"/>
      <c r="B138" s="584"/>
      <c r="C138" s="572">
        <f>'2.Identificacion_Riesgos'!F47</f>
        <v>0</v>
      </c>
      <c r="D138" s="572">
        <f>'3.Controles'!E64</f>
        <v>0</v>
      </c>
      <c r="E138" s="584"/>
      <c r="F138" s="575"/>
      <c r="G138" s="229"/>
      <c r="H138" s="214"/>
      <c r="I138" s="230"/>
      <c r="J138" s="218"/>
      <c r="K138" s="242"/>
      <c r="L138" s="599"/>
      <c r="M138" s="546"/>
      <c r="N138" s="549"/>
      <c r="O138" s="552"/>
      <c r="P138" s="557"/>
      <c r="Q138" s="111"/>
    </row>
    <row r="139" spans="1:17" hidden="1" x14ac:dyDescent="0.25">
      <c r="A139" s="581"/>
      <c r="B139" s="584"/>
      <c r="C139" s="573"/>
      <c r="D139" s="573"/>
      <c r="E139" s="584"/>
      <c r="F139" s="576"/>
      <c r="G139" s="229"/>
      <c r="H139" s="214"/>
      <c r="I139" s="230"/>
      <c r="J139" s="218"/>
      <c r="K139" s="242"/>
      <c r="L139" s="599"/>
      <c r="M139" s="546"/>
      <c r="N139" s="549"/>
      <c r="O139" s="552"/>
      <c r="P139" s="555"/>
      <c r="Q139" s="111"/>
    </row>
    <row r="140" spans="1:17" hidden="1" x14ac:dyDescent="0.25">
      <c r="A140" s="581"/>
      <c r="B140" s="584"/>
      <c r="C140" s="573"/>
      <c r="D140" s="573"/>
      <c r="E140" s="584"/>
      <c r="F140" s="576"/>
      <c r="G140" s="229"/>
      <c r="H140" s="214"/>
      <c r="I140" s="230"/>
      <c r="J140" s="218"/>
      <c r="K140" s="242"/>
      <c r="L140" s="599"/>
      <c r="M140" s="546"/>
      <c r="N140" s="549"/>
      <c r="O140" s="552"/>
      <c r="P140" s="555"/>
      <c r="Q140" s="111"/>
    </row>
    <row r="141" spans="1:17" hidden="1" x14ac:dyDescent="0.25">
      <c r="A141" s="581"/>
      <c r="B141" s="584"/>
      <c r="C141" s="574"/>
      <c r="D141" s="574"/>
      <c r="E141" s="584"/>
      <c r="F141" s="577"/>
      <c r="G141" s="229"/>
      <c r="H141" s="214"/>
      <c r="I141" s="230"/>
      <c r="J141" s="219"/>
      <c r="K141" s="242"/>
      <c r="L141" s="599"/>
      <c r="M141" s="546"/>
      <c r="N141" s="549"/>
      <c r="O141" s="552"/>
      <c r="P141" s="556"/>
      <c r="Q141" s="111"/>
    </row>
    <row r="142" spans="1:17" hidden="1" x14ac:dyDescent="0.25">
      <c r="A142" s="581"/>
      <c r="B142" s="584"/>
      <c r="C142" s="572">
        <f>'2.Identificacion_Riesgos'!F48</f>
        <v>0</v>
      </c>
      <c r="D142" s="572">
        <f>'3.Controles'!E65</f>
        <v>0</v>
      </c>
      <c r="E142" s="584"/>
      <c r="F142" s="575"/>
      <c r="G142" s="229"/>
      <c r="H142" s="214"/>
      <c r="I142" s="230"/>
      <c r="J142" s="218"/>
      <c r="K142" s="242"/>
      <c r="L142" s="599"/>
      <c r="M142" s="546"/>
      <c r="N142" s="549"/>
      <c r="O142" s="552"/>
      <c r="P142" s="557"/>
      <c r="Q142" s="111"/>
    </row>
    <row r="143" spans="1:17" hidden="1" x14ac:dyDescent="0.25">
      <c r="A143" s="581"/>
      <c r="B143" s="584"/>
      <c r="C143" s="573"/>
      <c r="D143" s="573"/>
      <c r="E143" s="584"/>
      <c r="F143" s="576"/>
      <c r="G143" s="229"/>
      <c r="H143" s="214"/>
      <c r="I143" s="230"/>
      <c r="J143" s="218"/>
      <c r="K143" s="242"/>
      <c r="L143" s="599"/>
      <c r="M143" s="546"/>
      <c r="N143" s="549"/>
      <c r="O143" s="552"/>
      <c r="P143" s="555"/>
      <c r="Q143" s="111"/>
    </row>
    <row r="144" spans="1:17" hidden="1" x14ac:dyDescent="0.25">
      <c r="A144" s="581"/>
      <c r="B144" s="584"/>
      <c r="C144" s="573"/>
      <c r="D144" s="573"/>
      <c r="E144" s="584"/>
      <c r="F144" s="576"/>
      <c r="G144" s="229"/>
      <c r="H144" s="214"/>
      <c r="I144" s="230"/>
      <c r="J144" s="218"/>
      <c r="K144" s="242"/>
      <c r="L144" s="599"/>
      <c r="M144" s="546"/>
      <c r="N144" s="549"/>
      <c r="O144" s="552"/>
      <c r="P144" s="555"/>
      <c r="Q144" s="111"/>
    </row>
    <row r="145" spans="1:17" hidden="1" x14ac:dyDescent="0.25">
      <c r="A145" s="581"/>
      <c r="B145" s="584"/>
      <c r="C145" s="574"/>
      <c r="D145" s="574"/>
      <c r="E145" s="584"/>
      <c r="F145" s="577"/>
      <c r="G145" s="229"/>
      <c r="H145" s="214"/>
      <c r="I145" s="230"/>
      <c r="J145" s="219"/>
      <c r="K145" s="242"/>
      <c r="L145" s="599"/>
      <c r="M145" s="546"/>
      <c r="N145" s="549"/>
      <c r="O145" s="552"/>
      <c r="P145" s="556"/>
      <c r="Q145" s="111"/>
    </row>
    <row r="146" spans="1:17" hidden="1" x14ac:dyDescent="0.25">
      <c r="A146" s="581"/>
      <c r="B146" s="584"/>
      <c r="C146" s="572">
        <f>'2.Identificacion_Riesgos'!F49</f>
        <v>0</v>
      </c>
      <c r="D146" s="572">
        <f>'3.Controles'!E66</f>
        <v>0</v>
      </c>
      <c r="E146" s="584"/>
      <c r="F146" s="575"/>
      <c r="G146" s="229"/>
      <c r="H146" s="214"/>
      <c r="I146" s="230"/>
      <c r="J146" s="218"/>
      <c r="K146" s="242"/>
      <c r="L146" s="599"/>
      <c r="M146" s="546"/>
      <c r="N146" s="549"/>
      <c r="O146" s="552"/>
      <c r="P146" s="557"/>
      <c r="Q146" s="111"/>
    </row>
    <row r="147" spans="1:17" hidden="1" x14ac:dyDescent="0.25">
      <c r="A147" s="581"/>
      <c r="B147" s="584"/>
      <c r="C147" s="573"/>
      <c r="D147" s="573"/>
      <c r="E147" s="584"/>
      <c r="F147" s="576"/>
      <c r="G147" s="229"/>
      <c r="H147" s="214"/>
      <c r="I147" s="230"/>
      <c r="J147" s="218"/>
      <c r="K147" s="242"/>
      <c r="L147" s="599"/>
      <c r="M147" s="546"/>
      <c r="N147" s="549"/>
      <c r="O147" s="552"/>
      <c r="P147" s="555"/>
      <c r="Q147" s="111"/>
    </row>
    <row r="148" spans="1:17" hidden="1" x14ac:dyDescent="0.25">
      <c r="A148" s="581"/>
      <c r="B148" s="584"/>
      <c r="C148" s="573"/>
      <c r="D148" s="573"/>
      <c r="E148" s="584"/>
      <c r="F148" s="576"/>
      <c r="G148" s="229"/>
      <c r="H148" s="214"/>
      <c r="I148" s="230"/>
      <c r="J148" s="218"/>
      <c r="K148" s="242"/>
      <c r="L148" s="599"/>
      <c r="M148" s="546"/>
      <c r="N148" s="549"/>
      <c r="O148" s="552"/>
      <c r="P148" s="555"/>
      <c r="Q148" s="111"/>
    </row>
    <row r="149" spans="1:17" ht="15.75" hidden="1" thickBot="1" x14ac:dyDescent="0.3">
      <c r="A149" s="582"/>
      <c r="B149" s="585"/>
      <c r="C149" s="578"/>
      <c r="D149" s="578"/>
      <c r="E149" s="585"/>
      <c r="F149" s="579"/>
      <c r="G149" s="231"/>
      <c r="H149" s="220"/>
      <c r="I149" s="232"/>
      <c r="J149" s="219"/>
      <c r="K149" s="243"/>
      <c r="L149" s="600"/>
      <c r="M149" s="547"/>
      <c r="N149" s="550"/>
      <c r="O149" s="553"/>
      <c r="P149" s="558"/>
      <c r="Q149" s="112"/>
    </row>
    <row r="150" spans="1:17" hidden="1" x14ac:dyDescent="0.25">
      <c r="A150" s="580" t="s">
        <v>160</v>
      </c>
      <c r="B150" s="583">
        <f>'2.Identificacion_Riesgos'!E50</f>
        <v>0</v>
      </c>
      <c r="C150" s="586">
        <f>'2.Identificacion_Riesgos'!F50</f>
        <v>0</v>
      </c>
      <c r="D150" s="586">
        <f>'3.Controles'!E70</f>
        <v>0</v>
      </c>
      <c r="E150" s="587">
        <f>'2.Identificacion_Riesgos'!U50</f>
        <v>0</v>
      </c>
      <c r="F150" s="589"/>
      <c r="G150" s="222"/>
      <c r="H150" s="223"/>
      <c r="I150" s="224"/>
      <c r="J150" s="224"/>
      <c r="K150" s="225"/>
      <c r="L150" s="598"/>
      <c r="M150" s="545"/>
      <c r="N150" s="548" t="str">
        <f t="shared" ref="N150" si="6">IF(M150="SI","1. Describa el evento presentado 2. Genere una acción correctiva en isolucion 3. Realice nuevamente el proceso de analisis de riesgo"," ")</f>
        <v xml:space="preserve"> </v>
      </c>
      <c r="O150" s="551"/>
      <c r="P150" s="554"/>
      <c r="Q150" s="105"/>
    </row>
    <row r="151" spans="1:17" hidden="1" x14ac:dyDescent="0.25">
      <c r="A151" s="581"/>
      <c r="B151" s="584"/>
      <c r="C151" s="573"/>
      <c r="D151" s="573"/>
      <c r="E151" s="588"/>
      <c r="F151" s="576"/>
      <c r="G151" s="226"/>
      <c r="H151" s="214"/>
      <c r="I151" s="227"/>
      <c r="J151" s="227"/>
      <c r="K151" s="228"/>
      <c r="L151" s="599"/>
      <c r="M151" s="546"/>
      <c r="N151" s="549"/>
      <c r="O151" s="552"/>
      <c r="P151" s="555"/>
      <c r="Q151" s="106"/>
    </row>
    <row r="152" spans="1:17" hidden="1" x14ac:dyDescent="0.25">
      <c r="A152" s="581"/>
      <c r="B152" s="584"/>
      <c r="C152" s="573"/>
      <c r="D152" s="573"/>
      <c r="E152" s="588"/>
      <c r="F152" s="576"/>
      <c r="G152" s="226"/>
      <c r="H152" s="214"/>
      <c r="I152" s="227"/>
      <c r="J152" s="227"/>
      <c r="K152" s="228"/>
      <c r="L152" s="599"/>
      <c r="M152" s="546"/>
      <c r="N152" s="549"/>
      <c r="O152" s="552"/>
      <c r="P152" s="555"/>
      <c r="Q152" s="106"/>
    </row>
    <row r="153" spans="1:17" hidden="1" x14ac:dyDescent="0.25">
      <c r="A153" s="581"/>
      <c r="B153" s="584"/>
      <c r="C153" s="574"/>
      <c r="D153" s="574"/>
      <c r="E153" s="588"/>
      <c r="F153" s="577"/>
      <c r="G153" s="226"/>
      <c r="H153" s="214"/>
      <c r="I153" s="227"/>
      <c r="J153" s="213"/>
      <c r="K153" s="228"/>
      <c r="L153" s="599"/>
      <c r="M153" s="546"/>
      <c r="N153" s="549"/>
      <c r="O153" s="552"/>
      <c r="P153" s="556"/>
      <c r="Q153" s="106"/>
    </row>
    <row r="154" spans="1:17" hidden="1" x14ac:dyDescent="0.25">
      <c r="A154" s="581"/>
      <c r="B154" s="584"/>
      <c r="C154" s="572">
        <f>'2.Identificacion_Riesgos'!F51</f>
        <v>0</v>
      </c>
      <c r="D154" s="572">
        <f>'3.Controles'!E71</f>
        <v>0</v>
      </c>
      <c r="E154" s="584"/>
      <c r="F154" s="575"/>
      <c r="G154" s="229"/>
      <c r="H154" s="214"/>
      <c r="I154" s="230"/>
      <c r="J154" s="218"/>
      <c r="K154" s="242"/>
      <c r="L154" s="599"/>
      <c r="M154" s="546"/>
      <c r="N154" s="549"/>
      <c r="O154" s="552"/>
      <c r="P154" s="557"/>
      <c r="Q154" s="111"/>
    </row>
    <row r="155" spans="1:17" hidden="1" x14ac:dyDescent="0.25">
      <c r="A155" s="581"/>
      <c r="B155" s="584"/>
      <c r="C155" s="573"/>
      <c r="D155" s="573"/>
      <c r="E155" s="584"/>
      <c r="F155" s="576"/>
      <c r="G155" s="229"/>
      <c r="H155" s="214"/>
      <c r="I155" s="230"/>
      <c r="J155" s="218"/>
      <c r="K155" s="242"/>
      <c r="L155" s="599"/>
      <c r="M155" s="546"/>
      <c r="N155" s="549"/>
      <c r="O155" s="552"/>
      <c r="P155" s="555"/>
      <c r="Q155" s="111"/>
    </row>
    <row r="156" spans="1:17" hidden="1" x14ac:dyDescent="0.25">
      <c r="A156" s="581"/>
      <c r="B156" s="584"/>
      <c r="C156" s="573"/>
      <c r="D156" s="573"/>
      <c r="E156" s="584"/>
      <c r="F156" s="576"/>
      <c r="G156" s="229"/>
      <c r="H156" s="214"/>
      <c r="I156" s="230"/>
      <c r="J156" s="218"/>
      <c r="K156" s="242"/>
      <c r="L156" s="599"/>
      <c r="M156" s="546"/>
      <c r="N156" s="549"/>
      <c r="O156" s="552"/>
      <c r="P156" s="555"/>
      <c r="Q156" s="111"/>
    </row>
    <row r="157" spans="1:17" hidden="1" x14ac:dyDescent="0.25">
      <c r="A157" s="581"/>
      <c r="B157" s="584"/>
      <c r="C157" s="574"/>
      <c r="D157" s="574"/>
      <c r="E157" s="584"/>
      <c r="F157" s="577"/>
      <c r="G157" s="229"/>
      <c r="H157" s="214"/>
      <c r="I157" s="230"/>
      <c r="J157" s="218"/>
      <c r="K157" s="242"/>
      <c r="L157" s="599"/>
      <c r="M157" s="546"/>
      <c r="N157" s="549"/>
      <c r="O157" s="552"/>
      <c r="P157" s="556"/>
      <c r="Q157" s="111"/>
    </row>
    <row r="158" spans="1:17" hidden="1" x14ac:dyDescent="0.25">
      <c r="A158" s="581"/>
      <c r="B158" s="584"/>
      <c r="C158" s="572">
        <f>'2.Identificacion_Riesgos'!F52</f>
        <v>0</v>
      </c>
      <c r="D158" s="572">
        <f>'3.Controles'!E72</f>
        <v>0</v>
      </c>
      <c r="E158" s="584"/>
      <c r="F158" s="575"/>
      <c r="G158" s="229"/>
      <c r="H158" s="214"/>
      <c r="I158" s="230"/>
      <c r="J158" s="218"/>
      <c r="K158" s="242"/>
      <c r="L158" s="599"/>
      <c r="M158" s="546"/>
      <c r="N158" s="549"/>
      <c r="O158" s="552"/>
      <c r="P158" s="557"/>
      <c r="Q158" s="111"/>
    </row>
    <row r="159" spans="1:17" hidden="1" x14ac:dyDescent="0.25">
      <c r="A159" s="581"/>
      <c r="B159" s="584"/>
      <c r="C159" s="573"/>
      <c r="D159" s="573"/>
      <c r="E159" s="584"/>
      <c r="F159" s="576"/>
      <c r="G159" s="229"/>
      <c r="H159" s="214"/>
      <c r="I159" s="230"/>
      <c r="J159" s="218"/>
      <c r="K159" s="242"/>
      <c r="L159" s="599"/>
      <c r="M159" s="546"/>
      <c r="N159" s="549"/>
      <c r="O159" s="552"/>
      <c r="P159" s="555"/>
      <c r="Q159" s="111"/>
    </row>
    <row r="160" spans="1:17" hidden="1" x14ac:dyDescent="0.25">
      <c r="A160" s="581"/>
      <c r="B160" s="584"/>
      <c r="C160" s="573"/>
      <c r="D160" s="573"/>
      <c r="E160" s="584"/>
      <c r="F160" s="576"/>
      <c r="G160" s="229"/>
      <c r="H160" s="214"/>
      <c r="I160" s="230"/>
      <c r="J160" s="218"/>
      <c r="K160" s="242"/>
      <c r="L160" s="599"/>
      <c r="M160" s="546"/>
      <c r="N160" s="549"/>
      <c r="O160" s="552"/>
      <c r="P160" s="555"/>
      <c r="Q160" s="111"/>
    </row>
    <row r="161" spans="1:17" hidden="1" x14ac:dyDescent="0.25">
      <c r="A161" s="581"/>
      <c r="B161" s="584"/>
      <c r="C161" s="574"/>
      <c r="D161" s="574"/>
      <c r="E161" s="584"/>
      <c r="F161" s="577"/>
      <c r="G161" s="229"/>
      <c r="H161" s="214"/>
      <c r="I161" s="230"/>
      <c r="J161" s="219"/>
      <c r="K161" s="242"/>
      <c r="L161" s="599"/>
      <c r="M161" s="546"/>
      <c r="N161" s="549"/>
      <c r="O161" s="552"/>
      <c r="P161" s="556"/>
      <c r="Q161" s="111"/>
    </row>
    <row r="162" spans="1:17" hidden="1" x14ac:dyDescent="0.25">
      <c r="A162" s="581"/>
      <c r="B162" s="584"/>
      <c r="C162" s="572">
        <f>'2.Identificacion_Riesgos'!F53</f>
        <v>0</v>
      </c>
      <c r="D162" s="572">
        <f>'3.Controles'!E73</f>
        <v>0</v>
      </c>
      <c r="E162" s="584"/>
      <c r="F162" s="575"/>
      <c r="G162" s="229"/>
      <c r="H162" s="214"/>
      <c r="I162" s="230"/>
      <c r="J162" s="218"/>
      <c r="K162" s="242"/>
      <c r="L162" s="599"/>
      <c r="M162" s="546"/>
      <c r="N162" s="549"/>
      <c r="O162" s="552"/>
      <c r="P162" s="557"/>
      <c r="Q162" s="111"/>
    </row>
    <row r="163" spans="1:17" hidden="1" x14ac:dyDescent="0.25">
      <c r="A163" s="581"/>
      <c r="B163" s="584"/>
      <c r="C163" s="573"/>
      <c r="D163" s="573"/>
      <c r="E163" s="584"/>
      <c r="F163" s="576"/>
      <c r="G163" s="229"/>
      <c r="H163" s="214"/>
      <c r="I163" s="230"/>
      <c r="J163" s="218"/>
      <c r="K163" s="242"/>
      <c r="L163" s="599"/>
      <c r="M163" s="546"/>
      <c r="N163" s="549"/>
      <c r="O163" s="552"/>
      <c r="P163" s="555"/>
      <c r="Q163" s="111"/>
    </row>
    <row r="164" spans="1:17" hidden="1" x14ac:dyDescent="0.25">
      <c r="A164" s="581"/>
      <c r="B164" s="584"/>
      <c r="C164" s="573"/>
      <c r="D164" s="573"/>
      <c r="E164" s="584"/>
      <c r="F164" s="576"/>
      <c r="G164" s="229"/>
      <c r="H164" s="214"/>
      <c r="I164" s="230"/>
      <c r="J164" s="218"/>
      <c r="K164" s="242"/>
      <c r="L164" s="599"/>
      <c r="M164" s="546"/>
      <c r="N164" s="549"/>
      <c r="O164" s="552"/>
      <c r="P164" s="555"/>
      <c r="Q164" s="111"/>
    </row>
    <row r="165" spans="1:17" hidden="1" x14ac:dyDescent="0.25">
      <c r="A165" s="581"/>
      <c r="B165" s="584"/>
      <c r="C165" s="574"/>
      <c r="D165" s="574"/>
      <c r="E165" s="584"/>
      <c r="F165" s="577"/>
      <c r="G165" s="229"/>
      <c r="H165" s="214"/>
      <c r="I165" s="230"/>
      <c r="J165" s="219"/>
      <c r="K165" s="242"/>
      <c r="L165" s="599"/>
      <c r="M165" s="546"/>
      <c r="N165" s="549"/>
      <c r="O165" s="552"/>
      <c r="P165" s="556"/>
      <c r="Q165" s="111"/>
    </row>
    <row r="166" spans="1:17" hidden="1" x14ac:dyDescent="0.25">
      <c r="A166" s="581"/>
      <c r="B166" s="584"/>
      <c r="C166" s="572">
        <f>'2.Identificacion_Riesgos'!F54</f>
        <v>0</v>
      </c>
      <c r="D166" s="572">
        <f>'3.Controles'!E74</f>
        <v>0</v>
      </c>
      <c r="E166" s="584"/>
      <c r="F166" s="575"/>
      <c r="G166" s="229"/>
      <c r="H166" s="214"/>
      <c r="I166" s="230"/>
      <c r="J166" s="218"/>
      <c r="K166" s="242"/>
      <c r="L166" s="599"/>
      <c r="M166" s="546"/>
      <c r="N166" s="549"/>
      <c r="O166" s="552"/>
      <c r="P166" s="557"/>
      <c r="Q166" s="111"/>
    </row>
    <row r="167" spans="1:17" hidden="1" x14ac:dyDescent="0.25">
      <c r="A167" s="581"/>
      <c r="B167" s="584"/>
      <c r="C167" s="573"/>
      <c r="D167" s="573"/>
      <c r="E167" s="584"/>
      <c r="F167" s="576"/>
      <c r="G167" s="229"/>
      <c r="H167" s="214"/>
      <c r="I167" s="230"/>
      <c r="J167" s="218"/>
      <c r="K167" s="242"/>
      <c r="L167" s="599"/>
      <c r="M167" s="546"/>
      <c r="N167" s="549"/>
      <c r="O167" s="552"/>
      <c r="P167" s="555"/>
      <c r="Q167" s="111"/>
    </row>
    <row r="168" spans="1:17" hidden="1" x14ac:dyDescent="0.25">
      <c r="A168" s="581"/>
      <c r="B168" s="584"/>
      <c r="C168" s="573"/>
      <c r="D168" s="573"/>
      <c r="E168" s="584"/>
      <c r="F168" s="576"/>
      <c r="G168" s="229"/>
      <c r="H168" s="214"/>
      <c r="I168" s="230"/>
      <c r="J168" s="218"/>
      <c r="K168" s="242"/>
      <c r="L168" s="599"/>
      <c r="M168" s="546"/>
      <c r="N168" s="549"/>
      <c r="O168" s="552"/>
      <c r="P168" s="555"/>
      <c r="Q168" s="111"/>
    </row>
    <row r="169" spans="1:17" ht="15.75" hidden="1" thickBot="1" x14ac:dyDescent="0.3">
      <c r="A169" s="582"/>
      <c r="B169" s="585"/>
      <c r="C169" s="578"/>
      <c r="D169" s="578"/>
      <c r="E169" s="585"/>
      <c r="F169" s="579"/>
      <c r="G169" s="231"/>
      <c r="H169" s="220"/>
      <c r="I169" s="232"/>
      <c r="J169" s="233"/>
      <c r="K169" s="243"/>
      <c r="L169" s="600"/>
      <c r="M169" s="547"/>
      <c r="N169" s="550"/>
      <c r="O169" s="553"/>
      <c r="P169" s="558"/>
      <c r="Q169" s="112"/>
    </row>
    <row r="170" spans="1:17" hidden="1" x14ac:dyDescent="0.25">
      <c r="A170" s="580" t="s">
        <v>161</v>
      </c>
      <c r="B170" s="583">
        <f>'2.Identificacion_Riesgos'!E55</f>
        <v>0</v>
      </c>
      <c r="C170" s="586">
        <f>'2.Identificacion_Riesgos'!F55</f>
        <v>0</v>
      </c>
      <c r="D170" s="586">
        <f>'3.Controles'!E78</f>
        <v>0</v>
      </c>
      <c r="E170" s="587">
        <f>'2.Identificacion_Riesgos'!U55</f>
        <v>0</v>
      </c>
      <c r="F170" s="589"/>
      <c r="G170" s="222"/>
      <c r="H170" s="223"/>
      <c r="I170" s="224"/>
      <c r="J170" s="224"/>
      <c r="K170" s="225"/>
      <c r="L170" s="598"/>
      <c r="M170" s="545"/>
      <c r="N170" s="548" t="str">
        <f t="shared" ref="N170" si="7">IF(M170="SI","1. Describa el evento presentado 2. Genere una acción correctiva en isolucion 3. Realice nuevamente el proceso de analisis de riesgo"," ")</f>
        <v xml:space="preserve"> </v>
      </c>
      <c r="O170" s="551"/>
      <c r="P170" s="554"/>
      <c r="Q170" s="105"/>
    </row>
    <row r="171" spans="1:17" hidden="1" x14ac:dyDescent="0.25">
      <c r="A171" s="581"/>
      <c r="B171" s="584"/>
      <c r="C171" s="573"/>
      <c r="D171" s="573"/>
      <c r="E171" s="588"/>
      <c r="F171" s="576"/>
      <c r="G171" s="226"/>
      <c r="H171" s="214"/>
      <c r="I171" s="227"/>
      <c r="J171" s="227"/>
      <c r="K171" s="228"/>
      <c r="L171" s="599"/>
      <c r="M171" s="546"/>
      <c r="N171" s="549"/>
      <c r="O171" s="552"/>
      <c r="P171" s="555"/>
      <c r="Q171" s="106"/>
    </row>
    <row r="172" spans="1:17" hidden="1" x14ac:dyDescent="0.25">
      <c r="A172" s="581"/>
      <c r="B172" s="584"/>
      <c r="C172" s="573"/>
      <c r="D172" s="573"/>
      <c r="E172" s="588"/>
      <c r="F172" s="576"/>
      <c r="G172" s="226"/>
      <c r="H172" s="214"/>
      <c r="I172" s="227"/>
      <c r="J172" s="227"/>
      <c r="K172" s="228"/>
      <c r="L172" s="599"/>
      <c r="M172" s="546"/>
      <c r="N172" s="549"/>
      <c r="O172" s="552"/>
      <c r="P172" s="555"/>
      <c r="Q172" s="106"/>
    </row>
    <row r="173" spans="1:17" hidden="1" x14ac:dyDescent="0.25">
      <c r="A173" s="581"/>
      <c r="B173" s="584"/>
      <c r="C173" s="574"/>
      <c r="D173" s="574"/>
      <c r="E173" s="588"/>
      <c r="F173" s="577"/>
      <c r="G173" s="226"/>
      <c r="H173" s="214"/>
      <c r="I173" s="227"/>
      <c r="J173" s="213"/>
      <c r="K173" s="228"/>
      <c r="L173" s="599"/>
      <c r="M173" s="546"/>
      <c r="N173" s="549"/>
      <c r="O173" s="552"/>
      <c r="P173" s="556"/>
      <c r="Q173" s="106"/>
    </row>
    <row r="174" spans="1:17" hidden="1" x14ac:dyDescent="0.25">
      <c r="A174" s="581"/>
      <c r="B174" s="584"/>
      <c r="C174" s="572">
        <f>'2.Identificacion_Riesgos'!F56</f>
        <v>0</v>
      </c>
      <c r="D174" s="572">
        <f>'3.Controles'!E79</f>
        <v>0</v>
      </c>
      <c r="E174" s="584"/>
      <c r="F174" s="575"/>
      <c r="G174" s="229"/>
      <c r="H174" s="214"/>
      <c r="I174" s="230"/>
      <c r="J174" s="218"/>
      <c r="K174" s="242"/>
      <c r="L174" s="599"/>
      <c r="M174" s="546"/>
      <c r="N174" s="549"/>
      <c r="O174" s="552"/>
      <c r="P174" s="557"/>
      <c r="Q174" s="111"/>
    </row>
    <row r="175" spans="1:17" hidden="1" x14ac:dyDescent="0.25">
      <c r="A175" s="581"/>
      <c r="B175" s="584"/>
      <c r="C175" s="573"/>
      <c r="D175" s="573"/>
      <c r="E175" s="584"/>
      <c r="F175" s="576"/>
      <c r="G175" s="229"/>
      <c r="H175" s="214"/>
      <c r="I175" s="230"/>
      <c r="J175" s="218"/>
      <c r="K175" s="242"/>
      <c r="L175" s="599"/>
      <c r="M175" s="546"/>
      <c r="N175" s="549"/>
      <c r="O175" s="552"/>
      <c r="P175" s="555"/>
      <c r="Q175" s="111"/>
    </row>
    <row r="176" spans="1:17" hidden="1" x14ac:dyDescent="0.25">
      <c r="A176" s="581"/>
      <c r="B176" s="584"/>
      <c r="C176" s="573"/>
      <c r="D176" s="573"/>
      <c r="E176" s="584"/>
      <c r="F176" s="576"/>
      <c r="G176" s="229"/>
      <c r="H176" s="214"/>
      <c r="I176" s="230"/>
      <c r="J176" s="218"/>
      <c r="K176" s="242"/>
      <c r="L176" s="599"/>
      <c r="M176" s="546"/>
      <c r="N176" s="549"/>
      <c r="O176" s="552"/>
      <c r="P176" s="555"/>
      <c r="Q176" s="111"/>
    </row>
    <row r="177" spans="1:17" hidden="1" x14ac:dyDescent="0.25">
      <c r="A177" s="581"/>
      <c r="B177" s="584"/>
      <c r="C177" s="574"/>
      <c r="D177" s="574"/>
      <c r="E177" s="584"/>
      <c r="F177" s="577"/>
      <c r="G177" s="229"/>
      <c r="H177" s="214"/>
      <c r="I177" s="230"/>
      <c r="J177" s="219"/>
      <c r="K177" s="242"/>
      <c r="L177" s="599"/>
      <c r="M177" s="546"/>
      <c r="N177" s="549"/>
      <c r="O177" s="552"/>
      <c r="P177" s="556"/>
      <c r="Q177" s="111"/>
    </row>
    <row r="178" spans="1:17" hidden="1" x14ac:dyDescent="0.25">
      <c r="A178" s="581"/>
      <c r="B178" s="584"/>
      <c r="C178" s="572">
        <f>'2.Identificacion_Riesgos'!F57</f>
        <v>0</v>
      </c>
      <c r="D178" s="572">
        <f>'3.Controles'!E80</f>
        <v>0</v>
      </c>
      <c r="E178" s="584"/>
      <c r="F178" s="575"/>
      <c r="G178" s="229"/>
      <c r="H178" s="214"/>
      <c r="I178" s="230"/>
      <c r="J178" s="218"/>
      <c r="K178" s="242"/>
      <c r="L178" s="599"/>
      <c r="M178" s="546"/>
      <c r="N178" s="549"/>
      <c r="O178" s="552"/>
      <c r="P178" s="557"/>
      <c r="Q178" s="111"/>
    </row>
    <row r="179" spans="1:17" hidden="1" x14ac:dyDescent="0.25">
      <c r="A179" s="581"/>
      <c r="B179" s="584"/>
      <c r="C179" s="573"/>
      <c r="D179" s="573"/>
      <c r="E179" s="584"/>
      <c r="F179" s="576"/>
      <c r="G179" s="229"/>
      <c r="H179" s="214"/>
      <c r="I179" s="230"/>
      <c r="J179" s="218"/>
      <c r="K179" s="242"/>
      <c r="L179" s="599"/>
      <c r="M179" s="546"/>
      <c r="N179" s="549"/>
      <c r="O179" s="552"/>
      <c r="P179" s="555"/>
      <c r="Q179" s="111"/>
    </row>
    <row r="180" spans="1:17" hidden="1" x14ac:dyDescent="0.25">
      <c r="A180" s="581"/>
      <c r="B180" s="584"/>
      <c r="C180" s="573"/>
      <c r="D180" s="573"/>
      <c r="E180" s="584"/>
      <c r="F180" s="576"/>
      <c r="G180" s="229"/>
      <c r="H180" s="214"/>
      <c r="I180" s="230"/>
      <c r="J180" s="218"/>
      <c r="K180" s="242"/>
      <c r="L180" s="599"/>
      <c r="M180" s="546"/>
      <c r="N180" s="549"/>
      <c r="O180" s="552"/>
      <c r="P180" s="555"/>
      <c r="Q180" s="111"/>
    </row>
    <row r="181" spans="1:17" hidden="1" x14ac:dyDescent="0.25">
      <c r="A181" s="581"/>
      <c r="B181" s="584"/>
      <c r="C181" s="574"/>
      <c r="D181" s="574"/>
      <c r="E181" s="584"/>
      <c r="F181" s="577"/>
      <c r="G181" s="229"/>
      <c r="H181" s="214"/>
      <c r="I181" s="230"/>
      <c r="J181" s="219"/>
      <c r="K181" s="242"/>
      <c r="L181" s="599"/>
      <c r="M181" s="546"/>
      <c r="N181" s="549"/>
      <c r="O181" s="552"/>
      <c r="P181" s="556"/>
      <c r="Q181" s="111"/>
    </row>
    <row r="182" spans="1:17" hidden="1" x14ac:dyDescent="0.25">
      <c r="A182" s="581"/>
      <c r="B182" s="584"/>
      <c r="C182" s="572">
        <f>'2.Identificacion_Riesgos'!F58</f>
        <v>0</v>
      </c>
      <c r="D182" s="572">
        <f>'3.Controles'!E81</f>
        <v>0</v>
      </c>
      <c r="E182" s="584"/>
      <c r="F182" s="575"/>
      <c r="G182" s="229"/>
      <c r="H182" s="214"/>
      <c r="I182" s="230"/>
      <c r="J182" s="218"/>
      <c r="K182" s="242"/>
      <c r="L182" s="599"/>
      <c r="M182" s="546"/>
      <c r="N182" s="549"/>
      <c r="O182" s="552"/>
      <c r="P182" s="557"/>
      <c r="Q182" s="111"/>
    </row>
    <row r="183" spans="1:17" hidden="1" x14ac:dyDescent="0.25">
      <c r="A183" s="581"/>
      <c r="B183" s="584"/>
      <c r="C183" s="573"/>
      <c r="D183" s="573"/>
      <c r="E183" s="584"/>
      <c r="F183" s="576"/>
      <c r="G183" s="229"/>
      <c r="H183" s="214"/>
      <c r="I183" s="230"/>
      <c r="J183" s="218"/>
      <c r="K183" s="242"/>
      <c r="L183" s="599"/>
      <c r="M183" s="546"/>
      <c r="N183" s="549"/>
      <c r="O183" s="552"/>
      <c r="P183" s="555"/>
      <c r="Q183" s="111"/>
    </row>
    <row r="184" spans="1:17" hidden="1" x14ac:dyDescent="0.25">
      <c r="A184" s="581"/>
      <c r="B184" s="584"/>
      <c r="C184" s="573"/>
      <c r="D184" s="573"/>
      <c r="E184" s="584"/>
      <c r="F184" s="576"/>
      <c r="G184" s="229"/>
      <c r="H184" s="214"/>
      <c r="I184" s="230"/>
      <c r="J184" s="218"/>
      <c r="K184" s="242"/>
      <c r="L184" s="599"/>
      <c r="M184" s="546"/>
      <c r="N184" s="549"/>
      <c r="O184" s="552"/>
      <c r="P184" s="555"/>
      <c r="Q184" s="111"/>
    </row>
    <row r="185" spans="1:17" hidden="1" x14ac:dyDescent="0.25">
      <c r="A185" s="581"/>
      <c r="B185" s="584"/>
      <c r="C185" s="574"/>
      <c r="D185" s="574"/>
      <c r="E185" s="584"/>
      <c r="F185" s="577"/>
      <c r="G185" s="229"/>
      <c r="H185" s="214"/>
      <c r="I185" s="230"/>
      <c r="J185" s="219"/>
      <c r="K185" s="242"/>
      <c r="L185" s="599"/>
      <c r="M185" s="546"/>
      <c r="N185" s="549"/>
      <c r="O185" s="552"/>
      <c r="P185" s="556"/>
      <c r="Q185" s="111"/>
    </row>
    <row r="186" spans="1:17" hidden="1" x14ac:dyDescent="0.25">
      <c r="A186" s="581"/>
      <c r="B186" s="584"/>
      <c r="C186" s="572">
        <f>'2.Identificacion_Riesgos'!F59</f>
        <v>0</v>
      </c>
      <c r="D186" s="572">
        <f>'3.Controles'!E82</f>
        <v>0</v>
      </c>
      <c r="E186" s="584"/>
      <c r="F186" s="575"/>
      <c r="G186" s="229"/>
      <c r="H186" s="214"/>
      <c r="I186" s="230"/>
      <c r="J186" s="218"/>
      <c r="K186" s="242"/>
      <c r="L186" s="599"/>
      <c r="M186" s="546"/>
      <c r="N186" s="549"/>
      <c r="O186" s="552"/>
      <c r="P186" s="557"/>
      <c r="Q186" s="111"/>
    </row>
    <row r="187" spans="1:17" hidden="1" x14ac:dyDescent="0.25">
      <c r="A187" s="581"/>
      <c r="B187" s="584"/>
      <c r="C187" s="573"/>
      <c r="D187" s="573"/>
      <c r="E187" s="584"/>
      <c r="F187" s="576"/>
      <c r="G187" s="229"/>
      <c r="H187" s="214"/>
      <c r="I187" s="230"/>
      <c r="J187" s="218"/>
      <c r="K187" s="242"/>
      <c r="L187" s="599"/>
      <c r="M187" s="546"/>
      <c r="N187" s="549"/>
      <c r="O187" s="552"/>
      <c r="P187" s="555"/>
      <c r="Q187" s="111"/>
    </row>
    <row r="188" spans="1:17" hidden="1" x14ac:dyDescent="0.25">
      <c r="A188" s="581"/>
      <c r="B188" s="584"/>
      <c r="C188" s="573"/>
      <c r="D188" s="573"/>
      <c r="E188" s="584"/>
      <c r="F188" s="576"/>
      <c r="G188" s="229"/>
      <c r="H188" s="214"/>
      <c r="I188" s="230"/>
      <c r="J188" s="218"/>
      <c r="K188" s="242"/>
      <c r="L188" s="599"/>
      <c r="M188" s="546"/>
      <c r="N188" s="549"/>
      <c r="O188" s="552"/>
      <c r="P188" s="555"/>
      <c r="Q188" s="111"/>
    </row>
    <row r="189" spans="1:17" ht="15.75" hidden="1" thickBot="1" x14ac:dyDescent="0.3">
      <c r="A189" s="582"/>
      <c r="B189" s="585"/>
      <c r="C189" s="578"/>
      <c r="D189" s="578"/>
      <c r="E189" s="585"/>
      <c r="F189" s="579"/>
      <c r="G189" s="231"/>
      <c r="H189" s="220"/>
      <c r="I189" s="232"/>
      <c r="J189" s="233"/>
      <c r="K189" s="243"/>
      <c r="L189" s="600"/>
      <c r="M189" s="547"/>
      <c r="N189" s="550"/>
      <c r="O189" s="553"/>
      <c r="P189" s="558"/>
      <c r="Q189" s="112"/>
    </row>
  </sheetData>
  <mergeCells count="279">
    <mergeCell ref="K20:K21"/>
    <mergeCell ref="G14:G15"/>
    <mergeCell ref="G16:G17"/>
    <mergeCell ref="H16:H17"/>
    <mergeCell ref="H14:H15"/>
    <mergeCell ref="A13:A17"/>
    <mergeCell ref="M13:M17"/>
    <mergeCell ref="L13:L17"/>
    <mergeCell ref="K14:K15"/>
    <mergeCell ref="K16:K17"/>
    <mergeCell ref="E13:E17"/>
    <mergeCell ref="I14:I17"/>
    <mergeCell ref="J14:J15"/>
    <mergeCell ref="J16:J17"/>
    <mergeCell ref="D16:D17"/>
    <mergeCell ref="C13:C15"/>
    <mergeCell ref="F13:F15"/>
    <mergeCell ref="C16:C17"/>
    <mergeCell ref="F16:F17"/>
    <mergeCell ref="A18:A29"/>
    <mergeCell ref="B18:B29"/>
    <mergeCell ref="E18:E29"/>
    <mergeCell ref="C20:C21"/>
    <mergeCell ref="F20:F21"/>
    <mergeCell ref="L90:L109"/>
    <mergeCell ref="L110:L129"/>
    <mergeCell ref="L130:L149"/>
    <mergeCell ref="L150:L169"/>
    <mergeCell ref="L170:L189"/>
    <mergeCell ref="A10:L10"/>
    <mergeCell ref="A1:C8"/>
    <mergeCell ref="O1:Q4"/>
    <mergeCell ref="O5:Q8"/>
    <mergeCell ref="D11:D12"/>
    <mergeCell ref="D1:N8"/>
    <mergeCell ref="D74:D77"/>
    <mergeCell ref="D78:D81"/>
    <mergeCell ref="D82:D85"/>
    <mergeCell ref="L18:L29"/>
    <mergeCell ref="L30:L49"/>
    <mergeCell ref="L50:L69"/>
    <mergeCell ref="L70:L89"/>
    <mergeCell ref="A11:A12"/>
    <mergeCell ref="I11:J11"/>
    <mergeCell ref="L11:L12"/>
    <mergeCell ref="K11:K12"/>
    <mergeCell ref="F11:F12"/>
    <mergeCell ref="G11:G12"/>
    <mergeCell ref="H11:H12"/>
    <mergeCell ref="B11:B12"/>
    <mergeCell ref="C11:C12"/>
    <mergeCell ref="E11:E12"/>
    <mergeCell ref="D13:D15"/>
    <mergeCell ref="B13:B17"/>
    <mergeCell ref="F66:F69"/>
    <mergeCell ref="E30:E49"/>
    <mergeCell ref="F30:F33"/>
    <mergeCell ref="C22:C25"/>
    <mergeCell ref="C26:C29"/>
    <mergeCell ref="D20:D21"/>
    <mergeCell ref="D22:D25"/>
    <mergeCell ref="D26:D29"/>
    <mergeCell ref="D30:D33"/>
    <mergeCell ref="D34:D37"/>
    <mergeCell ref="D38:D41"/>
    <mergeCell ref="D42:D45"/>
    <mergeCell ref="D46:D49"/>
    <mergeCell ref="D66:D69"/>
    <mergeCell ref="C50:C53"/>
    <mergeCell ref="E50:E69"/>
    <mergeCell ref="C66:C69"/>
    <mergeCell ref="A30:A49"/>
    <mergeCell ref="B30:B49"/>
    <mergeCell ref="C30:C33"/>
    <mergeCell ref="C54:C57"/>
    <mergeCell ref="F54:F57"/>
    <mergeCell ref="C58:C61"/>
    <mergeCell ref="F58:F61"/>
    <mergeCell ref="C62:C65"/>
    <mergeCell ref="F62:F65"/>
    <mergeCell ref="F50:F53"/>
    <mergeCell ref="C34:C37"/>
    <mergeCell ref="F34:F37"/>
    <mergeCell ref="C38:C41"/>
    <mergeCell ref="F38:F41"/>
    <mergeCell ref="C42:C45"/>
    <mergeCell ref="F42:F45"/>
    <mergeCell ref="C46:C49"/>
    <mergeCell ref="F46:F49"/>
    <mergeCell ref="D50:D53"/>
    <mergeCell ref="D54:D57"/>
    <mergeCell ref="D58:D61"/>
    <mergeCell ref="D62:D65"/>
    <mergeCell ref="A50:A69"/>
    <mergeCell ref="B50:B69"/>
    <mergeCell ref="A90:A109"/>
    <mergeCell ref="B90:B109"/>
    <mergeCell ref="C90:C93"/>
    <mergeCell ref="E90:E109"/>
    <mergeCell ref="A70:A89"/>
    <mergeCell ref="B70:B89"/>
    <mergeCell ref="C70:C73"/>
    <mergeCell ref="D94:D97"/>
    <mergeCell ref="D98:D101"/>
    <mergeCell ref="D102:D105"/>
    <mergeCell ref="C94:C97"/>
    <mergeCell ref="F90:F93"/>
    <mergeCell ref="C74:C77"/>
    <mergeCell ref="F74:F77"/>
    <mergeCell ref="C78:C81"/>
    <mergeCell ref="F78:F81"/>
    <mergeCell ref="C82:C85"/>
    <mergeCell ref="F82:F85"/>
    <mergeCell ref="C86:C89"/>
    <mergeCell ref="F86:F89"/>
    <mergeCell ref="E70:E89"/>
    <mergeCell ref="F70:F73"/>
    <mergeCell ref="D70:D73"/>
    <mergeCell ref="D86:D89"/>
    <mergeCell ref="D90:D93"/>
    <mergeCell ref="F94:F97"/>
    <mergeCell ref="C98:C101"/>
    <mergeCell ref="F98:F101"/>
    <mergeCell ref="C102:C105"/>
    <mergeCell ref="F102:F105"/>
    <mergeCell ref="C106:C109"/>
    <mergeCell ref="F106:F109"/>
    <mergeCell ref="D110:D113"/>
    <mergeCell ref="D106:D109"/>
    <mergeCell ref="A130:A149"/>
    <mergeCell ref="B130:B149"/>
    <mergeCell ref="C130:C133"/>
    <mergeCell ref="E130:E149"/>
    <mergeCell ref="F130:F133"/>
    <mergeCell ref="C114:C117"/>
    <mergeCell ref="F114:F117"/>
    <mergeCell ref="C118:C121"/>
    <mergeCell ref="F118:F121"/>
    <mergeCell ref="C122:C125"/>
    <mergeCell ref="F122:F125"/>
    <mergeCell ref="C126:C129"/>
    <mergeCell ref="F126:F129"/>
    <mergeCell ref="A110:A129"/>
    <mergeCell ref="B110:B129"/>
    <mergeCell ref="C110:C113"/>
    <mergeCell ref="E110:E129"/>
    <mergeCell ref="F110:F113"/>
    <mergeCell ref="D114:D117"/>
    <mergeCell ref="D118:D121"/>
    <mergeCell ref="D122:D125"/>
    <mergeCell ref="D126:D129"/>
    <mergeCell ref="C134:C137"/>
    <mergeCell ref="F134:F137"/>
    <mergeCell ref="C138:C141"/>
    <mergeCell ref="F138:F141"/>
    <mergeCell ref="C142:C145"/>
    <mergeCell ref="F142:F145"/>
    <mergeCell ref="C146:C149"/>
    <mergeCell ref="F146:F149"/>
    <mergeCell ref="D130:D133"/>
    <mergeCell ref="D134:D137"/>
    <mergeCell ref="D138:D141"/>
    <mergeCell ref="D142:D145"/>
    <mergeCell ref="D146:D149"/>
    <mergeCell ref="C154:C157"/>
    <mergeCell ref="F154:F157"/>
    <mergeCell ref="C158:C161"/>
    <mergeCell ref="F158:F161"/>
    <mergeCell ref="C162:C165"/>
    <mergeCell ref="F162:F165"/>
    <mergeCell ref="C166:C169"/>
    <mergeCell ref="F166:F169"/>
    <mergeCell ref="A150:A169"/>
    <mergeCell ref="B150:B169"/>
    <mergeCell ref="C150:C153"/>
    <mergeCell ref="E150:E169"/>
    <mergeCell ref="F150:F153"/>
    <mergeCell ref="D150:D153"/>
    <mergeCell ref="D154:D157"/>
    <mergeCell ref="D158:D161"/>
    <mergeCell ref="D162:D165"/>
    <mergeCell ref="D166:D169"/>
    <mergeCell ref="C174:C177"/>
    <mergeCell ref="F174:F177"/>
    <mergeCell ref="C178:C181"/>
    <mergeCell ref="F178:F181"/>
    <mergeCell ref="C182:C185"/>
    <mergeCell ref="F182:F185"/>
    <mergeCell ref="C186:C189"/>
    <mergeCell ref="F186:F189"/>
    <mergeCell ref="A170:A189"/>
    <mergeCell ref="B170:B189"/>
    <mergeCell ref="C170:C173"/>
    <mergeCell ref="E170:E189"/>
    <mergeCell ref="F170:F173"/>
    <mergeCell ref="D170:D173"/>
    <mergeCell ref="D174:D177"/>
    <mergeCell ref="D178:D181"/>
    <mergeCell ref="D182:D185"/>
    <mergeCell ref="D186:D189"/>
    <mergeCell ref="M18:M29"/>
    <mergeCell ref="N18:N29"/>
    <mergeCell ref="O18:O29"/>
    <mergeCell ref="P20:P21"/>
    <mergeCell ref="P22:P25"/>
    <mergeCell ref="P26:P29"/>
    <mergeCell ref="M10:Q10"/>
    <mergeCell ref="M11:O11"/>
    <mergeCell ref="P11:Q11"/>
    <mergeCell ref="P13:P15"/>
    <mergeCell ref="P16:P17"/>
    <mergeCell ref="N13:N17"/>
    <mergeCell ref="O13:O17"/>
    <mergeCell ref="Q16:Q17"/>
    <mergeCell ref="Q14:Q15"/>
    <mergeCell ref="M50:M69"/>
    <mergeCell ref="N50:N69"/>
    <mergeCell ref="O50:O69"/>
    <mergeCell ref="P50:P53"/>
    <mergeCell ref="P54:P57"/>
    <mergeCell ref="P58:P61"/>
    <mergeCell ref="P62:P65"/>
    <mergeCell ref="P66:P69"/>
    <mergeCell ref="M30:M49"/>
    <mergeCell ref="N30:N49"/>
    <mergeCell ref="O30:O49"/>
    <mergeCell ref="P30:P33"/>
    <mergeCell ref="P34:P37"/>
    <mergeCell ref="P38:P41"/>
    <mergeCell ref="P42:P45"/>
    <mergeCell ref="P46:P49"/>
    <mergeCell ref="M90:M109"/>
    <mergeCell ref="N90:N109"/>
    <mergeCell ref="O90:O109"/>
    <mergeCell ref="P90:P93"/>
    <mergeCell ref="P94:P97"/>
    <mergeCell ref="P98:P101"/>
    <mergeCell ref="P102:P105"/>
    <mergeCell ref="P106:P109"/>
    <mergeCell ref="M70:M89"/>
    <mergeCell ref="N70:N89"/>
    <mergeCell ref="O70:O89"/>
    <mergeCell ref="P70:P73"/>
    <mergeCell ref="P74:P77"/>
    <mergeCell ref="P78:P81"/>
    <mergeCell ref="P82:P85"/>
    <mergeCell ref="P86:P89"/>
    <mergeCell ref="P142:P145"/>
    <mergeCell ref="P146:P149"/>
    <mergeCell ref="M110:M129"/>
    <mergeCell ref="N110:N129"/>
    <mergeCell ref="O110:O129"/>
    <mergeCell ref="P110:P113"/>
    <mergeCell ref="P114:P117"/>
    <mergeCell ref="P118:P121"/>
    <mergeCell ref="P122:P125"/>
    <mergeCell ref="P126:P129"/>
    <mergeCell ref="M130:M149"/>
    <mergeCell ref="N130:N149"/>
    <mergeCell ref="O130:O149"/>
    <mergeCell ref="P130:P133"/>
    <mergeCell ref="P134:P137"/>
    <mergeCell ref="P138:P141"/>
    <mergeCell ref="M170:M189"/>
    <mergeCell ref="N170:N189"/>
    <mergeCell ref="O170:O189"/>
    <mergeCell ref="P170:P173"/>
    <mergeCell ref="P174:P177"/>
    <mergeCell ref="P178:P181"/>
    <mergeCell ref="P182:P185"/>
    <mergeCell ref="P186:P189"/>
    <mergeCell ref="M150:M169"/>
    <mergeCell ref="N150:N169"/>
    <mergeCell ref="O150:O169"/>
    <mergeCell ref="P150:P153"/>
    <mergeCell ref="P154:P157"/>
    <mergeCell ref="P158:P161"/>
    <mergeCell ref="P162:P165"/>
    <mergeCell ref="P166:P169"/>
  </mergeCells>
  <conditionalFormatting sqref="N13 N18:N189">
    <cfRule type="containsText" dxfId="20" priority="14" operator="containsText" text="SI">
      <formula>NOT(ISERROR(SEARCH("SI",N13)))</formula>
    </cfRule>
  </conditionalFormatting>
  <conditionalFormatting sqref="N30:N49">
    <cfRule type="containsText" dxfId="19" priority="12" operator="containsText" text="SI">
      <formula>NOT(ISERROR(SEARCH("SI",N30)))</formula>
    </cfRule>
  </conditionalFormatting>
  <conditionalFormatting sqref="N50:N69">
    <cfRule type="containsText" dxfId="18" priority="11" operator="containsText" text="SI">
      <formula>NOT(ISERROR(SEARCH("SI",N50)))</formula>
    </cfRule>
  </conditionalFormatting>
  <conditionalFormatting sqref="N70:N89">
    <cfRule type="containsText" dxfId="17" priority="10" operator="containsText" text="SI">
      <formula>NOT(ISERROR(SEARCH("SI",N70)))</formula>
    </cfRule>
  </conditionalFormatting>
  <conditionalFormatting sqref="N90:N109">
    <cfRule type="containsText" dxfId="16" priority="9" operator="containsText" text="SI">
      <formula>NOT(ISERROR(SEARCH("SI",N90)))</formula>
    </cfRule>
  </conditionalFormatting>
  <conditionalFormatting sqref="N110:N129">
    <cfRule type="containsText" dxfId="15" priority="8" operator="containsText" text="SI">
      <formula>NOT(ISERROR(SEARCH("SI",N110)))</formula>
    </cfRule>
  </conditionalFormatting>
  <conditionalFormatting sqref="N130:N149">
    <cfRule type="containsText" dxfId="14" priority="7" operator="containsText" text="SI">
      <formula>NOT(ISERROR(SEARCH("SI",N130)))</formula>
    </cfRule>
  </conditionalFormatting>
  <conditionalFormatting sqref="N150:N169">
    <cfRule type="containsText" dxfId="13" priority="6" operator="containsText" text="SI">
      <formula>NOT(ISERROR(SEARCH("SI",N150)))</formula>
    </cfRule>
  </conditionalFormatting>
  <conditionalFormatting sqref="N170:N189">
    <cfRule type="containsText" dxfId="12" priority="5" operator="containsText" text="SI">
      <formula>NOT(ISERROR(SEARCH("SI",N170)))</formula>
    </cfRule>
  </conditionalFormatting>
  <pageMargins left="0.7" right="0.7" top="0.75" bottom="0.75" header="0.3" footer="0.3"/>
  <pageSetup paperSize="9" scale="15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F226D3E-26F2-4E87-98ED-FF2B88250006}">
            <xm:f>NOT(ISERROR(SEARCH("BAJO",E13)))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D5993432-6918-454C-A068-FFCEBB5C6F77}">
            <xm:f>NOT(ISERROR(SEARCH("MODERADO",E13)))</xm:f>
            <xm:f>"MODERADO"</xm:f>
            <x14:dxf>
              <fill>
                <patternFill>
                  <bgColor theme="4"/>
                </patternFill>
              </fill>
            </x14:dxf>
          </x14:cfRule>
          <x14:cfRule type="containsText" priority="3" operator="containsText" id="{6F10EEDA-377B-48FF-ACAF-A0BBDFBA5E75}">
            <xm:f>NOT(ISERROR(SEARCH("ALTO",E13)))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827BD441-2D09-40B7-8F9C-9239D3C60AA3}">
            <xm:f>NOT(ISERROR(SEARCH("EXTREMA",E13)))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E13 E18:E189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Hoja3!$A$39:$A$40</xm:f>
          </x14:formula1>
          <xm:sqref>M13 M18:M189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K112"/>
  <sheetViews>
    <sheetView topLeftCell="A70" zoomScaleNormal="100" workbookViewId="0">
      <selection activeCell="C80" sqref="C80"/>
    </sheetView>
  </sheetViews>
  <sheetFormatPr baseColWidth="10" defaultRowHeight="15" x14ac:dyDescent="0.25"/>
  <cols>
    <col min="1" max="1" width="36.5703125" customWidth="1"/>
    <col min="2" max="2" width="22.5703125" customWidth="1"/>
    <col min="3" max="3" width="43.140625" bestFit="1" customWidth="1"/>
    <col min="4" max="4" width="15.5703125" bestFit="1" customWidth="1"/>
    <col min="5" max="5" width="29.7109375" customWidth="1"/>
    <col min="7" max="7" width="12.28515625" bestFit="1" customWidth="1"/>
    <col min="8" max="8" width="16.5703125" customWidth="1"/>
  </cols>
  <sheetData>
    <row r="1" spans="1:11" x14ac:dyDescent="0.25">
      <c r="A1" s="47" t="s">
        <v>24</v>
      </c>
      <c r="B1" s="47" t="s">
        <v>25</v>
      </c>
      <c r="C1" s="47" t="s">
        <v>26</v>
      </c>
      <c r="D1" s="8"/>
      <c r="E1" s="47" t="s">
        <v>73</v>
      </c>
      <c r="F1" s="8"/>
      <c r="G1" s="8"/>
      <c r="H1" s="8" t="s">
        <v>23</v>
      </c>
      <c r="I1" s="48" t="s">
        <v>15</v>
      </c>
      <c r="J1" s="8"/>
      <c r="K1" s="8"/>
    </row>
    <row r="2" spans="1:11" x14ac:dyDescent="0.25">
      <c r="A2" s="48" t="s">
        <v>8</v>
      </c>
      <c r="B2" s="48" t="s">
        <v>9</v>
      </c>
      <c r="C2" s="48" t="s">
        <v>10</v>
      </c>
      <c r="D2" s="8"/>
      <c r="E2" s="49" t="s">
        <v>74</v>
      </c>
      <c r="F2" s="8"/>
      <c r="G2" s="8"/>
      <c r="H2" s="8" t="s">
        <v>23</v>
      </c>
      <c r="I2" s="50" t="s">
        <v>18</v>
      </c>
      <c r="J2" s="8"/>
      <c r="K2" s="8"/>
    </row>
    <row r="3" spans="1:11" x14ac:dyDescent="0.25">
      <c r="A3" s="48" t="s">
        <v>11</v>
      </c>
      <c r="B3" s="48" t="s">
        <v>12</v>
      </c>
      <c r="C3" s="48" t="s">
        <v>13</v>
      </c>
      <c r="D3" s="8"/>
      <c r="E3" s="49" t="s">
        <v>205</v>
      </c>
      <c r="F3" s="8"/>
      <c r="G3" s="8"/>
      <c r="H3" s="8" t="s">
        <v>23</v>
      </c>
      <c r="I3" s="50" t="s">
        <v>21</v>
      </c>
      <c r="J3" s="8"/>
      <c r="K3" s="8"/>
    </row>
    <row r="4" spans="1:11" x14ac:dyDescent="0.25">
      <c r="A4" s="48" t="s">
        <v>175</v>
      </c>
      <c r="B4" s="48" t="s">
        <v>15</v>
      </c>
      <c r="C4" s="48" t="s">
        <v>16</v>
      </c>
      <c r="D4" s="8"/>
      <c r="E4" s="49" t="s">
        <v>75</v>
      </c>
      <c r="F4" s="8"/>
      <c r="G4" s="8"/>
      <c r="H4" s="48" t="s">
        <v>8</v>
      </c>
      <c r="I4" s="48" t="s">
        <v>9</v>
      </c>
      <c r="J4" s="8"/>
      <c r="K4" s="8"/>
    </row>
    <row r="5" spans="1:11" x14ac:dyDescent="0.25">
      <c r="A5" s="48" t="s">
        <v>14</v>
      </c>
      <c r="B5" s="50" t="s">
        <v>18</v>
      </c>
      <c r="C5" s="50" t="s">
        <v>19</v>
      </c>
      <c r="D5" s="8"/>
      <c r="E5" s="49" t="s">
        <v>76</v>
      </c>
      <c r="F5" s="8"/>
      <c r="G5" s="8"/>
      <c r="H5" s="48" t="s">
        <v>8</v>
      </c>
      <c r="I5" s="48" t="s">
        <v>12</v>
      </c>
      <c r="J5" s="8"/>
      <c r="K5" s="8"/>
    </row>
    <row r="6" spans="1:11" x14ac:dyDescent="0.25">
      <c r="A6" s="50" t="s">
        <v>17</v>
      </c>
      <c r="B6" s="50" t="s">
        <v>21</v>
      </c>
      <c r="C6" s="50" t="s">
        <v>22</v>
      </c>
      <c r="D6" s="8"/>
      <c r="E6" s="8"/>
      <c r="F6" s="8"/>
      <c r="G6" s="8"/>
      <c r="H6" s="48" t="s">
        <v>8</v>
      </c>
      <c r="I6" s="48" t="s">
        <v>15</v>
      </c>
      <c r="J6" s="8"/>
      <c r="K6" s="8"/>
    </row>
    <row r="7" spans="1:11" x14ac:dyDescent="0.25">
      <c r="A7" s="50" t="s">
        <v>20</v>
      </c>
      <c r="B7" s="50"/>
      <c r="C7" s="50"/>
      <c r="D7" s="8"/>
      <c r="E7" s="8"/>
      <c r="F7" s="8"/>
      <c r="G7" s="8"/>
      <c r="H7" s="48" t="s">
        <v>8</v>
      </c>
      <c r="I7" s="50" t="s">
        <v>18</v>
      </c>
      <c r="J7" s="8"/>
      <c r="K7" s="8"/>
    </row>
    <row r="8" spans="1:11" x14ac:dyDescent="0.25">
      <c r="A8" s="50" t="s">
        <v>23</v>
      </c>
      <c r="B8" s="50"/>
      <c r="C8" s="50"/>
      <c r="D8" s="8"/>
      <c r="E8" s="8"/>
      <c r="F8" s="8"/>
      <c r="G8" s="8"/>
      <c r="H8" s="48" t="s">
        <v>8</v>
      </c>
      <c r="I8" s="50" t="s">
        <v>21</v>
      </c>
      <c r="J8" s="8"/>
      <c r="K8" s="8"/>
    </row>
    <row r="9" spans="1:11" x14ac:dyDescent="0.25">
      <c r="A9" s="50" t="s">
        <v>174</v>
      </c>
      <c r="B9" s="8"/>
      <c r="C9" s="8"/>
      <c r="D9" s="8"/>
      <c r="E9" s="8"/>
      <c r="F9" s="8"/>
      <c r="G9" s="8"/>
      <c r="H9" s="48" t="s">
        <v>11</v>
      </c>
      <c r="I9" s="48" t="s">
        <v>9</v>
      </c>
      <c r="J9" s="8"/>
      <c r="K9" s="8"/>
    </row>
    <row r="10" spans="1:11" x14ac:dyDescent="0.25">
      <c r="A10" s="8"/>
      <c r="B10" s="8"/>
      <c r="C10" s="8"/>
      <c r="D10" s="8"/>
      <c r="E10" s="8"/>
      <c r="F10" s="8"/>
      <c r="G10" s="8"/>
      <c r="H10" s="48" t="s">
        <v>11</v>
      </c>
      <c r="I10" s="48" t="s">
        <v>12</v>
      </c>
      <c r="J10" s="8"/>
      <c r="K10" s="8"/>
    </row>
    <row r="11" spans="1:11" x14ac:dyDescent="0.25">
      <c r="A11" s="8" t="s">
        <v>151</v>
      </c>
      <c r="B11" s="8" t="s">
        <v>150</v>
      </c>
      <c r="C11" s="8" t="s">
        <v>53</v>
      </c>
      <c r="D11" s="8"/>
      <c r="E11" s="8"/>
      <c r="F11" s="8"/>
      <c r="G11" s="8"/>
      <c r="H11" s="48" t="s">
        <v>11</v>
      </c>
      <c r="I11" s="48" t="s">
        <v>15</v>
      </c>
      <c r="J11" s="8"/>
      <c r="K11" s="8"/>
    </row>
    <row r="12" spans="1:11" x14ac:dyDescent="0.25">
      <c r="A12" s="51">
        <v>1</v>
      </c>
      <c r="B12" s="51">
        <v>1</v>
      </c>
      <c r="C12" s="8" t="s">
        <v>28</v>
      </c>
      <c r="D12" s="8"/>
      <c r="E12" s="8"/>
      <c r="F12" s="52"/>
      <c r="G12" s="52"/>
      <c r="H12" s="48" t="s">
        <v>11</v>
      </c>
      <c r="I12" s="50" t="s">
        <v>18</v>
      </c>
      <c r="J12" s="8"/>
      <c r="K12" s="8"/>
    </row>
    <row r="13" spans="1:11" x14ac:dyDescent="0.25">
      <c r="A13" s="51">
        <v>1</v>
      </c>
      <c r="B13" s="51">
        <v>2</v>
      </c>
      <c r="C13" s="8" t="s">
        <v>29</v>
      </c>
      <c r="D13" s="8"/>
      <c r="E13" s="8"/>
      <c r="F13" s="8"/>
      <c r="G13" s="8"/>
      <c r="H13" s="48" t="s">
        <v>11</v>
      </c>
      <c r="I13" s="50" t="s">
        <v>21</v>
      </c>
      <c r="J13" s="8"/>
      <c r="K13" s="8"/>
    </row>
    <row r="14" spans="1:11" x14ac:dyDescent="0.25">
      <c r="A14" s="51">
        <v>2</v>
      </c>
      <c r="B14" s="51">
        <v>1</v>
      </c>
      <c r="C14" s="8" t="s">
        <v>30</v>
      </c>
      <c r="D14" s="8"/>
      <c r="E14" s="8"/>
      <c r="F14" s="8"/>
      <c r="G14" s="8"/>
      <c r="H14" s="48" t="s">
        <v>14</v>
      </c>
      <c r="I14" s="48" t="s">
        <v>9</v>
      </c>
      <c r="J14" s="8"/>
      <c r="K14" s="8"/>
    </row>
    <row r="15" spans="1:11" x14ac:dyDescent="0.25">
      <c r="A15" s="51">
        <v>2</v>
      </c>
      <c r="B15" s="51">
        <v>2</v>
      </c>
      <c r="C15" s="8" t="s">
        <v>31</v>
      </c>
      <c r="D15" s="8"/>
      <c r="E15" s="8"/>
      <c r="F15" s="8"/>
      <c r="G15" s="8"/>
      <c r="H15" s="48" t="s">
        <v>14</v>
      </c>
      <c r="I15" s="48" t="s">
        <v>12</v>
      </c>
      <c r="J15" s="8"/>
      <c r="K15" s="8"/>
    </row>
    <row r="16" spans="1:11" x14ac:dyDescent="0.25">
      <c r="A16" s="51">
        <v>3</v>
      </c>
      <c r="B16" s="51">
        <v>1</v>
      </c>
      <c r="C16" s="8" t="s">
        <v>32</v>
      </c>
      <c r="D16" s="8"/>
      <c r="E16" s="8"/>
      <c r="F16" s="8"/>
      <c r="G16" s="8"/>
      <c r="H16" s="48" t="s">
        <v>14</v>
      </c>
      <c r="I16" s="48" t="s">
        <v>15</v>
      </c>
      <c r="J16" s="8"/>
      <c r="K16" s="8"/>
    </row>
    <row r="17" spans="1:11" x14ac:dyDescent="0.25">
      <c r="A17" s="51">
        <v>4</v>
      </c>
      <c r="B17" s="51">
        <v>1</v>
      </c>
      <c r="C17" s="8" t="s">
        <v>33</v>
      </c>
      <c r="D17" s="8"/>
      <c r="E17" s="8"/>
      <c r="F17" s="8"/>
      <c r="G17" s="8"/>
      <c r="H17" s="48" t="s">
        <v>14</v>
      </c>
      <c r="I17" s="50" t="s">
        <v>18</v>
      </c>
      <c r="J17" s="8"/>
      <c r="K17" s="8"/>
    </row>
    <row r="18" spans="1:11" x14ac:dyDescent="0.25">
      <c r="A18" s="51">
        <v>3</v>
      </c>
      <c r="B18" s="51">
        <v>2</v>
      </c>
      <c r="C18" s="8" t="s">
        <v>34</v>
      </c>
      <c r="D18" s="8"/>
      <c r="E18" s="8"/>
      <c r="F18" s="8"/>
      <c r="G18" s="8"/>
      <c r="H18" s="48" t="s">
        <v>14</v>
      </c>
      <c r="I18" s="50" t="s">
        <v>21</v>
      </c>
      <c r="J18" s="8"/>
      <c r="K18" s="8"/>
    </row>
    <row r="19" spans="1:11" x14ac:dyDescent="0.25">
      <c r="A19" s="51">
        <v>1</v>
      </c>
      <c r="B19" s="51">
        <v>3</v>
      </c>
      <c r="C19" s="8" t="s">
        <v>35</v>
      </c>
      <c r="D19" s="8"/>
      <c r="E19" s="8"/>
      <c r="F19" s="8"/>
      <c r="G19" s="8"/>
      <c r="H19" s="50" t="s">
        <v>17</v>
      </c>
      <c r="I19" s="48" t="s">
        <v>9</v>
      </c>
      <c r="J19" s="8"/>
      <c r="K19" s="8"/>
    </row>
    <row r="20" spans="1:11" x14ac:dyDescent="0.25">
      <c r="A20" s="51">
        <v>2</v>
      </c>
      <c r="B20" s="51">
        <v>3</v>
      </c>
      <c r="C20" s="8" t="s">
        <v>36</v>
      </c>
      <c r="D20" s="8"/>
      <c r="E20" s="8"/>
      <c r="F20" s="8"/>
      <c r="G20" s="8"/>
      <c r="H20" s="50" t="s">
        <v>17</v>
      </c>
      <c r="I20" s="48" t="s">
        <v>12</v>
      </c>
      <c r="J20" s="8"/>
      <c r="K20" s="8"/>
    </row>
    <row r="21" spans="1:11" x14ac:dyDescent="0.25">
      <c r="A21" s="51">
        <v>5</v>
      </c>
      <c r="B21" s="51">
        <v>1</v>
      </c>
      <c r="C21" s="8" t="s">
        <v>37</v>
      </c>
      <c r="D21" s="8"/>
      <c r="E21" s="8"/>
      <c r="F21" s="8"/>
      <c r="G21" s="8"/>
      <c r="H21" s="50" t="s">
        <v>17</v>
      </c>
      <c r="I21" s="48" t="s">
        <v>15</v>
      </c>
      <c r="J21" s="8"/>
      <c r="K21" s="8"/>
    </row>
    <row r="22" spans="1:11" x14ac:dyDescent="0.25">
      <c r="A22" s="51">
        <v>4</v>
      </c>
      <c r="B22" s="51">
        <v>2</v>
      </c>
      <c r="C22" s="8" t="s">
        <v>38</v>
      </c>
      <c r="D22" s="8"/>
      <c r="E22" s="8"/>
      <c r="F22" s="8"/>
      <c r="G22" s="8"/>
      <c r="H22" s="50" t="s">
        <v>17</v>
      </c>
      <c r="I22" s="50" t="s">
        <v>18</v>
      </c>
      <c r="J22" s="8"/>
      <c r="K22" s="8"/>
    </row>
    <row r="23" spans="1:11" x14ac:dyDescent="0.25">
      <c r="A23" s="51">
        <v>5</v>
      </c>
      <c r="B23" s="51">
        <v>2</v>
      </c>
      <c r="C23" s="8" t="s">
        <v>39</v>
      </c>
      <c r="D23" s="8"/>
      <c r="E23" s="8"/>
      <c r="F23" s="8"/>
      <c r="G23" s="8"/>
      <c r="H23" s="50" t="s">
        <v>17</v>
      </c>
      <c r="I23" s="50" t="s">
        <v>21</v>
      </c>
      <c r="J23" s="8"/>
      <c r="K23" s="8"/>
    </row>
    <row r="24" spans="1:11" x14ac:dyDescent="0.25">
      <c r="A24" s="51">
        <v>3</v>
      </c>
      <c r="B24" s="51">
        <v>3</v>
      </c>
      <c r="C24" s="8" t="s">
        <v>40</v>
      </c>
      <c r="D24" s="8"/>
      <c r="E24" s="8"/>
      <c r="F24" s="8"/>
      <c r="G24" s="8"/>
      <c r="H24" s="50" t="s">
        <v>20</v>
      </c>
      <c r="I24" s="48" t="s">
        <v>9</v>
      </c>
      <c r="J24" s="8"/>
      <c r="K24" s="8"/>
    </row>
    <row r="25" spans="1:11" x14ac:dyDescent="0.25">
      <c r="A25" s="51">
        <v>4</v>
      </c>
      <c r="B25" s="51">
        <v>3</v>
      </c>
      <c r="C25" s="8" t="s">
        <v>41</v>
      </c>
      <c r="D25" s="8"/>
      <c r="E25" s="8"/>
      <c r="F25" s="8"/>
      <c r="G25" s="8"/>
      <c r="H25" s="50" t="s">
        <v>20</v>
      </c>
      <c r="I25" s="48" t="s">
        <v>12</v>
      </c>
      <c r="J25" s="8"/>
      <c r="K25" s="8"/>
    </row>
    <row r="26" spans="1:11" x14ac:dyDescent="0.25">
      <c r="A26" s="51">
        <v>1</v>
      </c>
      <c r="B26" s="51">
        <v>4</v>
      </c>
      <c r="C26" s="8" t="s">
        <v>42</v>
      </c>
      <c r="D26" s="8"/>
      <c r="E26" s="8"/>
      <c r="F26" s="8"/>
      <c r="G26" s="8"/>
      <c r="H26" s="50" t="s">
        <v>20</v>
      </c>
      <c r="I26" s="48" t="s">
        <v>15</v>
      </c>
      <c r="J26" s="8"/>
      <c r="K26" s="8"/>
    </row>
    <row r="27" spans="1:11" x14ac:dyDescent="0.25">
      <c r="A27" s="51">
        <v>2</v>
      </c>
      <c r="B27" s="51">
        <v>4</v>
      </c>
      <c r="C27" s="8" t="s">
        <v>43</v>
      </c>
      <c r="D27" s="8"/>
      <c r="E27" s="8"/>
      <c r="F27" s="8"/>
      <c r="G27" s="8"/>
      <c r="H27" s="50" t="s">
        <v>20</v>
      </c>
      <c r="I27" s="50" t="s">
        <v>18</v>
      </c>
      <c r="J27" s="8"/>
      <c r="K27" s="8"/>
    </row>
    <row r="28" spans="1:11" x14ac:dyDescent="0.25">
      <c r="A28" s="51">
        <v>1</v>
      </c>
      <c r="B28" s="51">
        <v>5</v>
      </c>
      <c r="C28" s="8" t="s">
        <v>44</v>
      </c>
      <c r="D28" s="8"/>
      <c r="E28" s="8"/>
      <c r="F28" s="8"/>
      <c r="G28" s="8"/>
      <c r="H28" s="50" t="s">
        <v>20</v>
      </c>
      <c r="I28" s="50" t="s">
        <v>21</v>
      </c>
      <c r="J28" s="8"/>
      <c r="K28" s="8"/>
    </row>
    <row r="29" spans="1:11" x14ac:dyDescent="0.25">
      <c r="A29" s="51">
        <v>5</v>
      </c>
      <c r="B29" s="51">
        <v>3</v>
      </c>
      <c r="C29" s="8" t="s">
        <v>45</v>
      </c>
      <c r="D29" s="8"/>
      <c r="E29" s="8"/>
      <c r="F29" s="8"/>
      <c r="G29" s="8"/>
      <c r="H29" s="50" t="s">
        <v>174</v>
      </c>
      <c r="I29" s="48" t="s">
        <v>9</v>
      </c>
      <c r="J29" s="8"/>
      <c r="K29" s="8"/>
    </row>
    <row r="30" spans="1:11" x14ac:dyDescent="0.25">
      <c r="A30" s="51">
        <v>3</v>
      </c>
      <c r="B30" s="51">
        <v>4</v>
      </c>
      <c r="C30" s="8" t="s">
        <v>46</v>
      </c>
      <c r="D30" s="8"/>
      <c r="E30" s="8"/>
      <c r="F30" s="8"/>
      <c r="G30" s="8"/>
      <c r="H30" s="50" t="s">
        <v>174</v>
      </c>
      <c r="I30" s="48" t="s">
        <v>12</v>
      </c>
      <c r="J30" s="8"/>
      <c r="K30" s="8"/>
    </row>
    <row r="31" spans="1:11" x14ac:dyDescent="0.25">
      <c r="A31" s="51">
        <v>4</v>
      </c>
      <c r="B31" s="51">
        <v>4</v>
      </c>
      <c r="C31" s="8" t="s">
        <v>47</v>
      </c>
      <c r="D31" s="8"/>
      <c r="E31" s="8"/>
      <c r="F31" s="8"/>
      <c r="G31" s="8"/>
      <c r="H31" s="50" t="s">
        <v>174</v>
      </c>
      <c r="I31" s="48" t="s">
        <v>15</v>
      </c>
      <c r="J31" s="8"/>
      <c r="K31" s="8"/>
    </row>
    <row r="32" spans="1:11" x14ac:dyDescent="0.25">
      <c r="A32" s="51">
        <v>5</v>
      </c>
      <c r="B32" s="51">
        <v>4</v>
      </c>
      <c r="C32" s="8" t="s">
        <v>48</v>
      </c>
      <c r="D32" s="8"/>
      <c r="E32" s="8"/>
      <c r="F32" s="8"/>
      <c r="G32" s="8"/>
      <c r="H32" s="50" t="s">
        <v>174</v>
      </c>
      <c r="I32" s="50" t="s">
        <v>18</v>
      </c>
      <c r="J32" s="8"/>
      <c r="K32" s="8"/>
    </row>
    <row r="33" spans="1:11" x14ac:dyDescent="0.25">
      <c r="A33" s="51">
        <v>2</v>
      </c>
      <c r="B33" s="51">
        <v>5</v>
      </c>
      <c r="C33" s="8" t="s">
        <v>49</v>
      </c>
      <c r="D33" s="8"/>
      <c r="E33" s="8"/>
      <c r="F33" s="8"/>
      <c r="G33" s="8"/>
      <c r="H33" s="50" t="s">
        <v>174</v>
      </c>
      <c r="I33" s="50" t="s">
        <v>21</v>
      </c>
      <c r="J33" s="8"/>
      <c r="K33" s="8"/>
    </row>
    <row r="34" spans="1:11" x14ac:dyDescent="0.25">
      <c r="A34" s="51">
        <v>3</v>
      </c>
      <c r="B34" s="51">
        <v>5</v>
      </c>
      <c r="C34" s="8" t="s">
        <v>50</v>
      </c>
      <c r="D34" s="8"/>
      <c r="E34" s="8"/>
      <c r="F34" s="8"/>
      <c r="G34" s="8"/>
      <c r="H34" s="50" t="s">
        <v>175</v>
      </c>
      <c r="I34" s="48" t="s">
        <v>9</v>
      </c>
      <c r="J34" s="8"/>
      <c r="K34" s="8"/>
    </row>
    <row r="35" spans="1:11" x14ac:dyDescent="0.25">
      <c r="A35" s="51">
        <v>4</v>
      </c>
      <c r="B35" s="51">
        <v>5</v>
      </c>
      <c r="C35" s="8" t="s">
        <v>51</v>
      </c>
      <c r="D35" s="8"/>
      <c r="E35" s="8"/>
      <c r="F35" s="8"/>
      <c r="G35" s="8"/>
      <c r="H35" s="50" t="s">
        <v>175</v>
      </c>
      <c r="I35" s="48" t="s">
        <v>12</v>
      </c>
      <c r="J35" s="8"/>
      <c r="K35" s="8"/>
    </row>
    <row r="36" spans="1:11" x14ac:dyDescent="0.25">
      <c r="A36" s="51">
        <v>5</v>
      </c>
      <c r="B36" s="51">
        <v>5</v>
      </c>
      <c r="C36" s="8" t="s">
        <v>52</v>
      </c>
      <c r="D36" s="8"/>
      <c r="E36" s="8"/>
      <c r="F36" s="8"/>
      <c r="G36" s="8"/>
      <c r="H36" s="50" t="s">
        <v>175</v>
      </c>
      <c r="I36" s="48" t="s">
        <v>15</v>
      </c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50" t="s">
        <v>175</v>
      </c>
      <c r="I37" s="50" t="s">
        <v>18</v>
      </c>
      <c r="J37" s="8"/>
      <c r="K37" s="8"/>
    </row>
    <row r="38" spans="1:11" x14ac:dyDescent="0.25">
      <c r="A38" s="47" t="s">
        <v>55</v>
      </c>
      <c r="B38" s="8"/>
      <c r="C38" s="8"/>
      <c r="D38" s="8"/>
      <c r="E38" s="8"/>
      <c r="F38" s="8"/>
      <c r="G38" s="8"/>
      <c r="H38" s="50" t="s">
        <v>175</v>
      </c>
      <c r="I38" s="50" t="s">
        <v>21</v>
      </c>
      <c r="J38" s="8"/>
      <c r="K38" s="8"/>
    </row>
    <row r="39" spans="1:11" x14ac:dyDescent="0.25">
      <c r="A39" s="8" t="s">
        <v>54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 t="s">
        <v>56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47" t="s">
        <v>66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53" t="s">
        <v>57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53" t="s">
        <v>58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53" t="s">
        <v>59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53" t="s">
        <v>60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53" t="s">
        <v>61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53" t="s">
        <v>62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53" t="s">
        <v>63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53" t="s">
        <v>64</v>
      </c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53" t="s">
        <v>65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5" t="s">
        <v>68</v>
      </c>
      <c r="B53" s="5" t="s">
        <v>5</v>
      </c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54" t="s">
        <v>3</v>
      </c>
      <c r="B54" s="5">
        <v>20</v>
      </c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54" t="s">
        <v>4</v>
      </c>
      <c r="B55" s="5">
        <v>10</v>
      </c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5">
      <c r="A56" s="54" t="s">
        <v>69</v>
      </c>
      <c r="B56" s="5">
        <v>20</v>
      </c>
      <c r="C56" s="8"/>
      <c r="D56" s="8"/>
      <c r="E56" s="8"/>
      <c r="F56" s="8"/>
      <c r="G56" s="8"/>
      <c r="H56" s="8"/>
      <c r="I56" s="8"/>
      <c r="J56" s="8"/>
      <c r="K56" s="8"/>
    </row>
    <row r="57" spans="1:11" ht="25.5" x14ac:dyDescent="0.25">
      <c r="A57" s="54" t="s">
        <v>70</v>
      </c>
      <c r="B57" s="5">
        <v>15</v>
      </c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5">
      <c r="A58" s="54" t="s">
        <v>71</v>
      </c>
      <c r="B58" s="5">
        <v>10</v>
      </c>
      <c r="C58" s="8"/>
      <c r="D58" s="8"/>
      <c r="E58" s="8"/>
      <c r="F58" s="8"/>
      <c r="G58" s="8"/>
      <c r="H58" s="8"/>
      <c r="I58" s="8"/>
      <c r="J58" s="8"/>
      <c r="K58" s="8"/>
    </row>
    <row r="59" spans="1:11" ht="25.5" x14ac:dyDescent="0.25">
      <c r="A59" s="54" t="s">
        <v>137</v>
      </c>
      <c r="B59" s="5">
        <v>10</v>
      </c>
      <c r="C59" s="8"/>
      <c r="D59" s="8"/>
      <c r="E59" s="8"/>
      <c r="F59" s="8"/>
      <c r="G59" s="8"/>
      <c r="H59" s="8"/>
      <c r="I59" s="8"/>
      <c r="J59" s="8"/>
      <c r="K59" s="8"/>
    </row>
    <row r="60" spans="1:11" ht="38.25" x14ac:dyDescent="0.25">
      <c r="A60" s="54" t="s">
        <v>139</v>
      </c>
      <c r="B60" s="5">
        <v>10</v>
      </c>
      <c r="C60" s="8"/>
      <c r="D60" s="8"/>
      <c r="E60" s="8"/>
      <c r="F60" s="8"/>
      <c r="G60" s="8"/>
      <c r="H60" s="8"/>
      <c r="I60" s="8"/>
      <c r="J60" s="8"/>
      <c r="K60" s="8"/>
    </row>
    <row r="61" spans="1:11" ht="38.25" x14ac:dyDescent="0.25">
      <c r="A61" s="54" t="s">
        <v>138</v>
      </c>
      <c r="B61" s="5">
        <v>10</v>
      </c>
      <c r="C61" s="8"/>
      <c r="D61" s="8"/>
      <c r="E61" s="8"/>
      <c r="F61" s="8"/>
      <c r="G61" s="8"/>
      <c r="H61" s="8"/>
      <c r="I61" s="8"/>
      <c r="J61" s="8"/>
      <c r="K61" s="8"/>
    </row>
    <row r="62" spans="1:11" ht="25.5" x14ac:dyDescent="0.25">
      <c r="A62" s="54" t="s">
        <v>140</v>
      </c>
      <c r="B62" s="5">
        <v>30</v>
      </c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5">
      <c r="A65" s="8" t="s">
        <v>125</v>
      </c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5">
      <c r="A66" s="55" t="s">
        <v>78</v>
      </c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5">
      <c r="A67" s="55" t="s">
        <v>141</v>
      </c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5">
      <c r="A68" s="55" t="s">
        <v>79</v>
      </c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5">
      <c r="A71" s="55" t="s">
        <v>125</v>
      </c>
      <c r="B71" s="55" t="s">
        <v>81</v>
      </c>
      <c r="C71" s="55" t="s">
        <v>130</v>
      </c>
      <c r="D71" s="55"/>
      <c r="E71" s="8"/>
      <c r="F71" s="8"/>
      <c r="G71" s="8"/>
      <c r="H71" s="8"/>
      <c r="I71" s="8"/>
      <c r="J71" s="8"/>
      <c r="K71" s="8"/>
    </row>
    <row r="72" spans="1:11" x14ac:dyDescent="0.25">
      <c r="A72" s="55" t="s">
        <v>78</v>
      </c>
      <c r="B72" s="55" t="s">
        <v>82</v>
      </c>
      <c r="C72" s="56" t="s">
        <v>131</v>
      </c>
      <c r="D72" s="55"/>
      <c r="E72" s="55" t="s">
        <v>82</v>
      </c>
      <c r="F72" s="8"/>
      <c r="G72" s="8"/>
      <c r="H72" s="8"/>
      <c r="I72" s="8"/>
      <c r="J72" s="8"/>
      <c r="K72" s="8"/>
    </row>
    <row r="73" spans="1:11" x14ac:dyDescent="0.25">
      <c r="A73" s="55" t="s">
        <v>78</v>
      </c>
      <c r="B73" s="55" t="s">
        <v>82</v>
      </c>
      <c r="C73" s="56" t="s">
        <v>101</v>
      </c>
      <c r="D73" s="55"/>
      <c r="E73" s="55" t="s">
        <v>77</v>
      </c>
      <c r="F73" s="8"/>
      <c r="G73" s="8"/>
      <c r="H73" s="8"/>
      <c r="I73" s="8"/>
      <c r="J73" s="8"/>
      <c r="K73" s="8"/>
    </row>
    <row r="74" spans="1:11" x14ac:dyDescent="0.25">
      <c r="A74" s="55" t="s">
        <v>78</v>
      </c>
      <c r="B74" s="55" t="s">
        <v>77</v>
      </c>
      <c r="C74" s="56" t="s">
        <v>102</v>
      </c>
      <c r="D74" s="55"/>
      <c r="E74" s="55" t="s">
        <v>84</v>
      </c>
      <c r="F74" s="8"/>
      <c r="G74" s="8"/>
      <c r="H74" s="8"/>
      <c r="I74" s="8"/>
      <c r="J74" s="8"/>
      <c r="K74" s="8"/>
    </row>
    <row r="75" spans="1:11" x14ac:dyDescent="0.25">
      <c r="A75" s="55" t="s">
        <v>78</v>
      </c>
      <c r="B75" s="55" t="s">
        <v>77</v>
      </c>
      <c r="C75" s="56" t="s">
        <v>103</v>
      </c>
      <c r="D75" s="55"/>
      <c r="E75" s="55" t="s">
        <v>83</v>
      </c>
      <c r="F75" s="8"/>
      <c r="G75" s="8"/>
      <c r="H75" s="8"/>
      <c r="I75" s="8"/>
      <c r="J75" s="8"/>
      <c r="K75" s="8"/>
    </row>
    <row r="76" spans="1:11" x14ac:dyDescent="0.25">
      <c r="A76" s="55" t="s">
        <v>141</v>
      </c>
      <c r="B76" s="55" t="s">
        <v>84</v>
      </c>
      <c r="C76" s="56" t="s">
        <v>104</v>
      </c>
      <c r="D76" s="55"/>
      <c r="E76" s="55" t="s">
        <v>85</v>
      </c>
      <c r="F76" s="8"/>
      <c r="G76" s="8"/>
      <c r="H76" s="8"/>
      <c r="I76" s="8"/>
      <c r="J76" s="8"/>
      <c r="K76" s="8"/>
    </row>
    <row r="77" spans="1:11" x14ac:dyDescent="0.25">
      <c r="A77" s="55" t="s">
        <v>141</v>
      </c>
      <c r="B77" s="55" t="s">
        <v>83</v>
      </c>
      <c r="C77" s="56" t="s">
        <v>105</v>
      </c>
      <c r="D77" s="55"/>
      <c r="E77" s="55" t="s">
        <v>86</v>
      </c>
      <c r="F77" s="8"/>
      <c r="G77" s="8"/>
      <c r="H77" s="8"/>
      <c r="I77" s="8"/>
      <c r="J77" s="8"/>
      <c r="K77" s="8"/>
    </row>
    <row r="78" spans="1:11" x14ac:dyDescent="0.25">
      <c r="A78" s="55" t="s">
        <v>141</v>
      </c>
      <c r="B78" s="55" t="s">
        <v>85</v>
      </c>
      <c r="C78" s="56" t="s">
        <v>106</v>
      </c>
      <c r="D78" s="55"/>
      <c r="E78" s="55" t="s">
        <v>87</v>
      </c>
      <c r="F78" s="8"/>
      <c r="G78" s="8"/>
      <c r="H78" s="8"/>
      <c r="I78" s="8"/>
      <c r="J78" s="8"/>
      <c r="K78" s="8"/>
    </row>
    <row r="79" spans="1:11" x14ac:dyDescent="0.25">
      <c r="A79" s="55" t="s">
        <v>141</v>
      </c>
      <c r="B79" s="55" t="s">
        <v>86</v>
      </c>
      <c r="C79" s="56" t="s">
        <v>107</v>
      </c>
      <c r="D79" s="55"/>
      <c r="E79" s="55" t="s">
        <v>88</v>
      </c>
      <c r="F79" s="8"/>
      <c r="G79" s="8"/>
      <c r="H79" s="8"/>
      <c r="I79" s="8"/>
      <c r="J79" s="8"/>
      <c r="K79" s="8"/>
    </row>
    <row r="80" spans="1:11" x14ac:dyDescent="0.25">
      <c r="A80" s="55" t="s">
        <v>141</v>
      </c>
      <c r="B80" s="57" t="s">
        <v>129</v>
      </c>
      <c r="C80" s="56" t="s">
        <v>229</v>
      </c>
      <c r="D80" s="55"/>
      <c r="E80" s="55" t="s">
        <v>89</v>
      </c>
      <c r="F80" s="8"/>
      <c r="G80" s="8"/>
      <c r="H80" s="8"/>
      <c r="I80" s="8"/>
      <c r="J80" s="8"/>
      <c r="K80" s="8"/>
    </row>
    <row r="81" spans="1:11" x14ac:dyDescent="0.25">
      <c r="A81" s="55" t="s">
        <v>141</v>
      </c>
      <c r="B81" s="55" t="s">
        <v>87</v>
      </c>
      <c r="C81" s="58" t="s">
        <v>108</v>
      </c>
      <c r="D81" s="55"/>
      <c r="E81" s="55" t="s">
        <v>91</v>
      </c>
      <c r="F81" s="8"/>
      <c r="G81" s="8"/>
      <c r="H81" s="8"/>
      <c r="I81" s="8"/>
      <c r="J81" s="8"/>
      <c r="K81" s="8"/>
    </row>
    <row r="82" spans="1:11" x14ac:dyDescent="0.25">
      <c r="A82" s="55" t="s">
        <v>141</v>
      </c>
      <c r="B82" s="55" t="s">
        <v>88</v>
      </c>
      <c r="C82" s="58" t="s">
        <v>109</v>
      </c>
      <c r="D82" s="55"/>
      <c r="E82" s="55" t="s">
        <v>90</v>
      </c>
      <c r="F82" s="8"/>
      <c r="G82" s="8"/>
      <c r="H82" s="8"/>
      <c r="I82" s="8"/>
      <c r="J82" s="8"/>
      <c r="K82" s="8"/>
    </row>
    <row r="83" spans="1:11" x14ac:dyDescent="0.25">
      <c r="A83" s="55" t="s">
        <v>141</v>
      </c>
      <c r="B83" s="55" t="s">
        <v>89</v>
      </c>
      <c r="C83" s="58" t="s">
        <v>110</v>
      </c>
      <c r="D83" s="55"/>
      <c r="E83" s="55" t="s">
        <v>92</v>
      </c>
      <c r="F83" s="8"/>
      <c r="G83" s="8"/>
      <c r="H83" s="8"/>
      <c r="I83" s="8"/>
      <c r="J83" s="8"/>
      <c r="K83" s="8"/>
    </row>
    <row r="84" spans="1:11" x14ac:dyDescent="0.25">
      <c r="A84" s="55" t="s">
        <v>141</v>
      </c>
      <c r="B84" s="55" t="s">
        <v>91</v>
      </c>
      <c r="C84" s="58" t="s">
        <v>111</v>
      </c>
      <c r="D84" s="55"/>
      <c r="E84" s="55" t="s">
        <v>93</v>
      </c>
      <c r="F84" s="8"/>
      <c r="G84" s="8"/>
      <c r="H84" s="8"/>
      <c r="I84" s="8"/>
      <c r="J84" s="8"/>
      <c r="K84" s="8"/>
    </row>
    <row r="85" spans="1:11" x14ac:dyDescent="0.25">
      <c r="A85" s="55" t="s">
        <v>141</v>
      </c>
      <c r="B85" s="55" t="s">
        <v>90</v>
      </c>
      <c r="C85" s="58" t="s">
        <v>112</v>
      </c>
      <c r="D85" s="55"/>
      <c r="E85" s="55" t="s">
        <v>94</v>
      </c>
      <c r="F85" s="8"/>
      <c r="G85" s="8"/>
      <c r="H85" s="8"/>
      <c r="I85" s="8"/>
      <c r="J85" s="8"/>
      <c r="K85" s="8"/>
    </row>
    <row r="86" spans="1:11" x14ac:dyDescent="0.25">
      <c r="A86" s="55" t="s">
        <v>141</v>
      </c>
      <c r="B86" s="55" t="s">
        <v>92</v>
      </c>
      <c r="C86" s="58" t="s">
        <v>113</v>
      </c>
      <c r="D86" s="55"/>
      <c r="E86" s="8"/>
      <c r="F86" s="8"/>
      <c r="G86" s="8"/>
      <c r="H86" s="8"/>
      <c r="I86" s="8"/>
      <c r="J86" s="8"/>
      <c r="K86" s="8"/>
    </row>
    <row r="87" spans="1:11" x14ac:dyDescent="0.25">
      <c r="A87" s="55" t="s">
        <v>141</v>
      </c>
      <c r="B87" s="55" t="s">
        <v>92</v>
      </c>
      <c r="C87" s="58" t="s">
        <v>114</v>
      </c>
      <c r="D87" s="55"/>
      <c r="E87" s="55" t="s">
        <v>95</v>
      </c>
      <c r="F87" s="8"/>
      <c r="G87" s="8"/>
      <c r="H87" s="8"/>
      <c r="I87" s="8"/>
      <c r="J87" s="8"/>
      <c r="K87" s="8"/>
    </row>
    <row r="88" spans="1:11" x14ac:dyDescent="0.25">
      <c r="A88" s="55" t="s">
        <v>141</v>
      </c>
      <c r="B88" s="55" t="s">
        <v>92</v>
      </c>
      <c r="C88" s="58" t="s">
        <v>126</v>
      </c>
      <c r="D88" s="55"/>
      <c r="E88" s="55" t="s">
        <v>96</v>
      </c>
      <c r="F88" s="8"/>
      <c r="G88" s="8"/>
      <c r="H88" s="8"/>
      <c r="I88" s="8"/>
      <c r="J88" s="8"/>
      <c r="K88" s="8"/>
    </row>
    <row r="89" spans="1:11" x14ac:dyDescent="0.25">
      <c r="A89" s="55" t="s">
        <v>141</v>
      </c>
      <c r="B89" s="55" t="s">
        <v>92</v>
      </c>
      <c r="C89" s="58" t="s">
        <v>132</v>
      </c>
      <c r="D89" s="55"/>
      <c r="E89" s="55" t="s">
        <v>97</v>
      </c>
      <c r="F89" s="8"/>
      <c r="G89" s="8"/>
      <c r="H89" s="8"/>
      <c r="I89" s="8"/>
      <c r="J89" s="8"/>
      <c r="K89" s="8"/>
    </row>
    <row r="90" spans="1:11" x14ac:dyDescent="0.25">
      <c r="A90" s="55" t="s">
        <v>141</v>
      </c>
      <c r="B90" s="55" t="s">
        <v>92</v>
      </c>
      <c r="C90" s="58" t="s">
        <v>127</v>
      </c>
      <c r="D90" s="55"/>
      <c r="E90" s="55" t="s">
        <v>98</v>
      </c>
      <c r="F90" s="8"/>
      <c r="G90" s="8"/>
      <c r="H90" s="8"/>
      <c r="I90" s="8"/>
      <c r="J90" s="8"/>
      <c r="K90" s="8"/>
    </row>
    <row r="91" spans="1:11" x14ac:dyDescent="0.25">
      <c r="A91" s="55" t="s">
        <v>141</v>
      </c>
      <c r="B91" s="55" t="s">
        <v>92</v>
      </c>
      <c r="C91" s="58" t="s">
        <v>128</v>
      </c>
      <c r="D91" s="55"/>
      <c r="E91" s="55" t="s">
        <v>99</v>
      </c>
      <c r="F91" s="8"/>
      <c r="G91" s="8"/>
      <c r="H91" s="8"/>
      <c r="I91" s="8"/>
      <c r="J91" s="8"/>
      <c r="K91" s="8"/>
    </row>
    <row r="92" spans="1:11" x14ac:dyDescent="0.25">
      <c r="A92" s="55" t="s">
        <v>141</v>
      </c>
      <c r="B92" s="55" t="s">
        <v>93</v>
      </c>
      <c r="C92" s="56" t="s">
        <v>124</v>
      </c>
      <c r="D92" s="55"/>
      <c r="E92" s="55" t="s">
        <v>100</v>
      </c>
      <c r="F92" s="8"/>
      <c r="G92" s="8"/>
      <c r="H92" s="8"/>
      <c r="I92" s="8"/>
      <c r="J92" s="8"/>
      <c r="K92" s="8"/>
    </row>
    <row r="93" spans="1:11" x14ac:dyDescent="0.25">
      <c r="A93" s="55" t="s">
        <v>141</v>
      </c>
      <c r="B93" s="55" t="s">
        <v>94</v>
      </c>
      <c r="C93" s="56" t="s">
        <v>115</v>
      </c>
      <c r="D93" s="55"/>
      <c r="E93" s="8"/>
      <c r="F93" s="8"/>
      <c r="G93" s="8"/>
      <c r="H93" s="8"/>
      <c r="I93" s="8"/>
      <c r="J93" s="8"/>
      <c r="K93" s="8"/>
    </row>
    <row r="94" spans="1:11" x14ac:dyDescent="0.25">
      <c r="A94" s="55" t="s">
        <v>79</v>
      </c>
      <c r="B94" s="55" t="s">
        <v>95</v>
      </c>
      <c r="C94" s="56" t="s">
        <v>116</v>
      </c>
      <c r="D94" s="55"/>
      <c r="E94" s="8"/>
      <c r="F94" s="8"/>
      <c r="G94" s="8"/>
      <c r="H94" s="8"/>
      <c r="I94" s="8"/>
      <c r="J94" s="8"/>
      <c r="K94" s="8"/>
    </row>
    <row r="95" spans="1:11" x14ac:dyDescent="0.25">
      <c r="A95" s="55" t="s">
        <v>79</v>
      </c>
      <c r="B95" s="55" t="s">
        <v>96</v>
      </c>
      <c r="C95" s="56" t="s">
        <v>117</v>
      </c>
      <c r="D95" s="55"/>
      <c r="E95" s="8"/>
      <c r="F95" s="8"/>
      <c r="G95" s="8"/>
      <c r="H95" s="8"/>
      <c r="I95" s="8"/>
      <c r="J95" s="8"/>
      <c r="K95" s="8"/>
    </row>
    <row r="96" spans="1:11" x14ac:dyDescent="0.25">
      <c r="A96" s="55" t="s">
        <v>79</v>
      </c>
      <c r="B96" s="55" t="s">
        <v>97</v>
      </c>
      <c r="C96" s="56" t="s">
        <v>118</v>
      </c>
      <c r="D96" s="55"/>
      <c r="E96" s="8"/>
      <c r="F96" s="8"/>
      <c r="G96" s="8"/>
      <c r="H96" s="8"/>
      <c r="I96" s="8"/>
      <c r="J96" s="8"/>
      <c r="K96" s="8"/>
    </row>
    <row r="97" spans="1:11" x14ac:dyDescent="0.25">
      <c r="A97" s="55" t="s">
        <v>79</v>
      </c>
      <c r="B97" s="55" t="s">
        <v>98</v>
      </c>
      <c r="C97" s="56" t="s">
        <v>119</v>
      </c>
      <c r="D97" s="55"/>
      <c r="E97" s="8"/>
      <c r="F97" s="8"/>
      <c r="G97" s="8"/>
      <c r="H97" s="8"/>
      <c r="I97" s="8"/>
      <c r="J97" s="8"/>
      <c r="K97" s="8"/>
    </row>
    <row r="98" spans="1:11" x14ac:dyDescent="0.25">
      <c r="A98" s="55" t="s">
        <v>79</v>
      </c>
      <c r="B98" s="55" t="s">
        <v>99</v>
      </c>
      <c r="C98" s="56" t="s">
        <v>120</v>
      </c>
      <c r="D98" s="55"/>
      <c r="E98" s="8"/>
      <c r="F98" s="8"/>
      <c r="G98" s="8"/>
      <c r="H98" s="8"/>
      <c r="I98" s="8"/>
      <c r="J98" s="8"/>
      <c r="K98" s="8"/>
    </row>
    <row r="99" spans="1:11" x14ac:dyDescent="0.25">
      <c r="A99" s="55" t="s">
        <v>79</v>
      </c>
      <c r="B99" s="55" t="s">
        <v>99</v>
      </c>
      <c r="C99" s="56" t="s">
        <v>121</v>
      </c>
      <c r="D99" s="55"/>
      <c r="E99" s="8"/>
      <c r="F99" s="8"/>
      <c r="G99" s="8"/>
      <c r="H99" s="8"/>
      <c r="I99" s="8"/>
      <c r="J99" s="8"/>
      <c r="K99" s="8"/>
    </row>
    <row r="100" spans="1:11" x14ac:dyDescent="0.25">
      <c r="A100" s="55" t="s">
        <v>79</v>
      </c>
      <c r="B100" s="55" t="s">
        <v>100</v>
      </c>
      <c r="C100" s="56" t="s">
        <v>122</v>
      </c>
      <c r="D100" s="55"/>
      <c r="E100" s="8"/>
      <c r="F100" s="8"/>
      <c r="G100" s="8"/>
      <c r="H100" s="8"/>
      <c r="I100" s="8"/>
      <c r="J100" s="8"/>
      <c r="K100" s="8"/>
    </row>
    <row r="101" spans="1:11" x14ac:dyDescent="0.25">
      <c r="A101" s="55" t="s">
        <v>79</v>
      </c>
      <c r="B101" s="55" t="s">
        <v>100</v>
      </c>
      <c r="C101" s="56" t="s">
        <v>123</v>
      </c>
      <c r="D101" s="55"/>
      <c r="E101" s="8"/>
      <c r="F101" s="8"/>
      <c r="G101" s="8"/>
      <c r="H101" s="8"/>
      <c r="I101" s="8"/>
      <c r="J101" s="8"/>
      <c r="K101" s="8"/>
    </row>
    <row r="102" spans="1:11" x14ac:dyDescent="0.25">
      <c r="A102" s="55" t="s">
        <v>80</v>
      </c>
      <c r="B102" s="55"/>
      <c r="C102" s="55" t="s">
        <v>227</v>
      </c>
      <c r="D102" s="55"/>
      <c r="E102" s="8"/>
      <c r="F102" s="8"/>
      <c r="G102" s="8"/>
      <c r="H102" s="8"/>
      <c r="I102" s="8"/>
      <c r="J102" s="8"/>
      <c r="K102" s="8"/>
    </row>
    <row r="103" spans="1:1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5">
      <c r="A106" s="8" t="s">
        <v>133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5">
      <c r="A107" s="8" t="s">
        <v>134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5">
      <c r="A108" s="8" t="s">
        <v>135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5">
      <c r="A109" s="8" t="s">
        <v>136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</sheetData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O17"/>
  <sheetViews>
    <sheetView view="pageBreakPreview" zoomScale="80" zoomScaleNormal="73" zoomScaleSheetLayoutView="80" workbookViewId="0">
      <selection activeCell="I12" sqref="I12:I14"/>
    </sheetView>
  </sheetViews>
  <sheetFormatPr baseColWidth="10" defaultRowHeight="15" x14ac:dyDescent="0.25"/>
  <cols>
    <col min="1" max="1" width="6.42578125" customWidth="1"/>
    <col min="2" max="2" width="25.140625" customWidth="1"/>
    <col min="3" max="3" width="30.7109375" customWidth="1"/>
    <col min="4" max="4" width="19.28515625" bestFit="1" customWidth="1"/>
    <col min="5" max="5" width="19.42578125" customWidth="1"/>
    <col min="6" max="6" width="17.5703125" style="3" bestFit="1" customWidth="1"/>
    <col min="7" max="7" width="14.28515625" style="3" customWidth="1"/>
    <col min="8" max="8" width="21" style="3" customWidth="1"/>
    <col min="9" max="9" width="24.28515625" bestFit="1" customWidth="1"/>
    <col min="10" max="10" width="18.28515625" customWidth="1"/>
    <col min="11" max="11" width="18" style="3" customWidth="1"/>
    <col min="12" max="12" width="22.28515625" customWidth="1"/>
    <col min="13" max="13" width="18" style="154" customWidth="1"/>
    <col min="14" max="14" width="12.28515625" bestFit="1" customWidth="1"/>
    <col min="15" max="15" width="18.5703125" customWidth="1"/>
  </cols>
  <sheetData>
    <row r="1" spans="1:15" ht="15" customHeight="1" x14ac:dyDescent="0.25">
      <c r="A1" s="262"/>
      <c r="B1" s="262"/>
      <c r="C1" s="404" t="s">
        <v>226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267" t="s">
        <v>230</v>
      </c>
      <c r="O1" s="267"/>
    </row>
    <row r="2" spans="1:15" ht="15" customHeight="1" x14ac:dyDescent="0.25">
      <c r="A2" s="262"/>
      <c r="B2" s="262"/>
      <c r="C2" s="372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267"/>
      <c r="O2" s="267"/>
    </row>
    <row r="3" spans="1:15" ht="15" customHeight="1" x14ac:dyDescent="0.25">
      <c r="A3" s="262"/>
      <c r="B3" s="262"/>
      <c r="C3" s="372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267"/>
      <c r="O3" s="267"/>
    </row>
    <row r="4" spans="1:15" ht="15" customHeight="1" x14ac:dyDescent="0.25">
      <c r="A4" s="262"/>
      <c r="B4" s="262"/>
      <c r="C4" s="372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267"/>
      <c r="O4" s="267"/>
    </row>
    <row r="5" spans="1:15" ht="15" customHeight="1" x14ac:dyDescent="0.25">
      <c r="A5" s="262"/>
      <c r="B5" s="262"/>
      <c r="C5" s="372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133" t="s">
        <v>232</v>
      </c>
      <c r="O5" s="133" t="s">
        <v>233</v>
      </c>
    </row>
    <row r="6" spans="1:15" ht="15" customHeight="1" x14ac:dyDescent="0.25">
      <c r="A6" s="262"/>
      <c r="B6" s="262"/>
      <c r="C6" s="372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133" t="s">
        <v>234</v>
      </c>
      <c r="O6" s="129">
        <v>2</v>
      </c>
    </row>
    <row r="7" spans="1:15" ht="15.75" customHeight="1" x14ac:dyDescent="0.25">
      <c r="A7" s="262"/>
      <c r="B7" s="262"/>
      <c r="C7" s="375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133" t="s">
        <v>235</v>
      </c>
      <c r="O7" s="181">
        <v>43783</v>
      </c>
    </row>
    <row r="8" spans="1:15" s="3" customFormat="1" ht="15.75" customHeight="1" x14ac:dyDescent="0.25">
      <c r="A8" s="294" t="s">
        <v>240</v>
      </c>
      <c r="B8" s="294"/>
      <c r="C8" s="254" t="s">
        <v>417</v>
      </c>
      <c r="D8" s="254"/>
      <c r="E8" s="254" t="s">
        <v>241</v>
      </c>
      <c r="F8" s="254"/>
      <c r="G8" s="294" t="s">
        <v>418</v>
      </c>
      <c r="H8" s="294"/>
      <c r="I8" s="294"/>
      <c r="J8" s="254" t="s">
        <v>388</v>
      </c>
      <c r="K8" s="254"/>
      <c r="L8" s="287" t="s">
        <v>411</v>
      </c>
      <c r="M8" s="287"/>
      <c r="N8" s="287"/>
      <c r="O8" s="287"/>
    </row>
    <row r="9" spans="1:15" x14ac:dyDescent="0.25">
      <c r="A9" s="294"/>
      <c r="B9" s="294"/>
      <c r="C9" s="254"/>
      <c r="D9" s="254"/>
      <c r="E9" s="254"/>
      <c r="F9" s="254"/>
      <c r="G9" s="294"/>
      <c r="H9" s="294"/>
      <c r="I9" s="294"/>
      <c r="J9" s="254"/>
      <c r="K9" s="254"/>
      <c r="L9" s="287"/>
      <c r="M9" s="287"/>
      <c r="N9" s="287"/>
      <c r="O9" s="287"/>
    </row>
    <row r="10" spans="1:15" ht="36.75" customHeight="1" thickBot="1" x14ac:dyDescent="0.3">
      <c r="A10" s="110" t="s">
        <v>193</v>
      </c>
      <c r="B10" s="110" t="s">
        <v>176</v>
      </c>
      <c r="C10" s="110" t="s">
        <v>177</v>
      </c>
      <c r="D10" s="110" t="s">
        <v>0</v>
      </c>
      <c r="E10" s="110" t="s">
        <v>276</v>
      </c>
      <c r="F10" s="110" t="s">
        <v>27</v>
      </c>
      <c r="G10" s="110" t="s">
        <v>1</v>
      </c>
      <c r="H10" s="110" t="s">
        <v>2</v>
      </c>
      <c r="I10" s="110" t="s">
        <v>194</v>
      </c>
      <c r="J10" s="110" t="s">
        <v>7</v>
      </c>
      <c r="K10" s="110" t="s">
        <v>215</v>
      </c>
      <c r="L10" s="110" t="s">
        <v>214</v>
      </c>
      <c r="M10" s="110" t="s">
        <v>196</v>
      </c>
      <c r="N10" s="110" t="s">
        <v>216</v>
      </c>
      <c r="O10" s="110" t="s">
        <v>245</v>
      </c>
    </row>
    <row r="11" spans="1:15" ht="102.75" customHeight="1" thickBot="1" x14ac:dyDescent="0.3">
      <c r="A11" s="617" t="str">
        <f>'2.Identificacion_Riesgos'!A10</f>
        <v>R1</v>
      </c>
      <c r="B11" s="583" t="str">
        <f>'2.Identificacion_Riesgos'!E10</f>
        <v>Presentar para consideración del Comité LEP proyectos que no cumplan con los requisitos establecidos</v>
      </c>
      <c r="C11" s="124" t="str">
        <f>'2.Identificacion_Riesgos'!F10</f>
        <v>Desconocimiento de la modificación  de la normatividad que reglamenta la Ley 1493 de 2011,  por parte del equipo asignado para la verificación técnica, jurídica y financiera de los proyectos</v>
      </c>
      <c r="D11" s="583" t="str">
        <f>'2.Identificacion_Riesgos'!G10</f>
        <v xml:space="preserve">1. Retrasos en los cronogramas de ejecución de los proyectos
2. Incumplimiento de las metas y el objetivo propuesto
3. Desconfianza de la ciudadanía en los procesos que adelanta la SCRD
4. Investigaciones
5. Sanciones </v>
      </c>
      <c r="E11" s="583" t="str">
        <f>'2.Identificacion_Riesgos'!H10</f>
        <v>Corrupcion</v>
      </c>
      <c r="F11" s="621" t="str">
        <f>'2.Identificacion_Riesgos'!I10</f>
        <v>Posible</v>
      </c>
      <c r="G11" s="621" t="str">
        <f>'2.Identificacion_Riesgos'!K10</f>
        <v xml:space="preserve">Mayor </v>
      </c>
      <c r="H11" s="621" t="str">
        <f>'2.Identificacion_Riesgos'!M10</f>
        <v>EXTREMA 76%</v>
      </c>
      <c r="I11" s="122" t="str">
        <f>'3.Controles'!E9</f>
        <v>Socialización de la normatividad vigente que cobija a la SCRD para la asignación de los recursos de la contibución parafiscal cultural</v>
      </c>
      <c r="J11" s="626" t="str">
        <f>'2.Identificacion_Riesgos'!U10</f>
        <v>MODERADO 28%</v>
      </c>
      <c r="K11" s="628" t="str">
        <f>'2.Identificacion_Riesgos'!V10</f>
        <v>REDUCIRLO O MITIGARLO</v>
      </c>
      <c r="L11" s="124" t="str">
        <f>'5.Plan Manejo'!F13</f>
        <v>Identificar las modificaciones reglamentarias relacionadas con la Ley 1493 de 2011</v>
      </c>
      <c r="M11" s="583" t="str">
        <f>'5.Plan Manejo'!L13</f>
        <v>Profesional de la Dirección de Arte Cultura y Patrimonio</v>
      </c>
      <c r="N11" s="127">
        <f>'5.Plan Manejo'!J14</f>
        <v>44530</v>
      </c>
      <c r="O11" s="619" t="str">
        <f>'2.Identificacion_Riesgos'!D10</f>
        <v>Dirección de Arte, Cultura y Patrimonio</v>
      </c>
    </row>
    <row r="12" spans="1:15" ht="105" customHeight="1" x14ac:dyDescent="0.25">
      <c r="A12" s="618"/>
      <c r="B12" s="584"/>
      <c r="C12" s="623" t="str">
        <f>'2.Identificacion_Riesgos'!F11</f>
        <v>Que por accion u omisión se habilite un proyecto con recursos LEP para beneficio propio o de un tercero</v>
      </c>
      <c r="D12" s="584"/>
      <c r="E12" s="584"/>
      <c r="F12" s="622"/>
      <c r="G12" s="622"/>
      <c r="H12" s="622"/>
      <c r="I12" s="623" t="str">
        <f>'3.Controles'!E10</f>
        <v>Verificación de manera conjunta el cumplimiento de los requisitos por parte de un equipo interdisciplinario</v>
      </c>
      <c r="J12" s="627"/>
      <c r="K12" s="629"/>
      <c r="L12" s="623" t="str">
        <f>'5.Plan Manejo'!F16</f>
        <v>Conformar un equipo interdisciplinario para la verificación del cumplimiento de los requisitos</v>
      </c>
      <c r="M12" s="584"/>
      <c r="N12" s="632">
        <f>'5.Plan Manejo'!J16</f>
        <v>44530</v>
      </c>
      <c r="O12" s="620"/>
    </row>
    <row r="13" spans="1:15" x14ac:dyDescent="0.25">
      <c r="A13" s="618"/>
      <c r="B13" s="584"/>
      <c r="C13" s="622"/>
      <c r="D13" s="584"/>
      <c r="E13" s="584"/>
      <c r="F13" s="622"/>
      <c r="G13" s="622"/>
      <c r="H13" s="622"/>
      <c r="I13" s="622"/>
      <c r="J13" s="627"/>
      <c r="K13" s="629"/>
      <c r="L13" s="622"/>
      <c r="M13" s="584"/>
      <c r="N13" s="633"/>
      <c r="O13" s="620"/>
    </row>
    <row r="14" spans="1:15" ht="15.75" thickBot="1" x14ac:dyDescent="0.3">
      <c r="A14" s="618"/>
      <c r="B14" s="584"/>
      <c r="C14" s="591"/>
      <c r="D14" s="584"/>
      <c r="E14" s="584"/>
      <c r="F14" s="622"/>
      <c r="G14" s="622"/>
      <c r="H14" s="622"/>
      <c r="I14" s="591"/>
      <c r="J14" s="627"/>
      <c r="K14" s="629"/>
      <c r="L14" s="591"/>
      <c r="M14" s="584"/>
      <c r="N14" s="634"/>
      <c r="O14" s="620"/>
    </row>
    <row r="15" spans="1:15" ht="63" customHeight="1" x14ac:dyDescent="0.25">
      <c r="A15" s="617" t="str">
        <f>'2.Identificacion_Riesgos'!A15</f>
        <v>R2</v>
      </c>
      <c r="B15" s="583" t="str">
        <f>'2.Identificacion_Riesgos'!E15</f>
        <v>Trámite extemporáneo de la solicitud presentada a la Subdirección de Infraestructura y Patrimonio Cultural - SIPC</v>
      </c>
      <c r="C15" s="124" t="str">
        <f>'2.Identificacion_Riesgos'!F15</f>
        <v>1- Por desconocimiento de quien recibe la petición para reasignar a la SIPC</v>
      </c>
      <c r="D15" s="583" t="str">
        <f>'2.Identificacion_Riesgos'!G15</f>
        <v>Respuesta tardia de la solicitud presentada</v>
      </c>
      <c r="E15" s="583" t="str">
        <f>'2.Identificacion_Riesgos'!H15</f>
        <v>Estrategicos</v>
      </c>
      <c r="F15" s="621" t="str">
        <f>'2.Identificacion_Riesgos'!I15</f>
        <v>Improbable</v>
      </c>
      <c r="G15" s="621" t="str">
        <f>'2.Identificacion_Riesgos'!K15</f>
        <v xml:space="preserve">Mayor </v>
      </c>
      <c r="H15" s="621" t="str">
        <f>'2.Identificacion_Riesgos'!M15</f>
        <v>ALTO 64%</v>
      </c>
      <c r="I15" s="122" t="str">
        <f>'3.Controles'!E14</f>
        <v xml:space="preserve">Mantener actualizados los procedimientos del Sistema Distrital de Patrimonio Cultural </v>
      </c>
      <c r="J15" s="626" t="str">
        <f>'2.Identificacion_Riesgos'!U15</f>
        <v>BAJO 20%</v>
      </c>
      <c r="K15" s="630" t="str">
        <f>'2.Identificacion_Riesgos'!V15</f>
        <v>REDUCIRLO O MITIGARLO</v>
      </c>
      <c r="L15" s="203" t="str">
        <f>'5.Plan Manejo'!F18</f>
        <v>Actualizar los procedimientos cuando haya lugar</v>
      </c>
      <c r="M15" s="583" t="str">
        <f>'5.Plan Manejo'!L18</f>
        <v>Profesional de la Dirección de Arte Cultura y Patrimonio</v>
      </c>
      <c r="N15" s="127">
        <f>'5.Plan Manejo'!J18</f>
        <v>44530</v>
      </c>
      <c r="O15" s="624" t="str">
        <f>'2.Identificacion_Riesgos'!D15</f>
        <v>Dirección de Arte, Cultura y Patrimonio</v>
      </c>
    </row>
    <row r="16" spans="1:15" ht="67.5" customHeight="1" x14ac:dyDescent="0.25">
      <c r="A16" s="618"/>
      <c r="B16" s="584"/>
      <c r="C16" s="125" t="str">
        <f>'2.Identificacion_Riesgos'!F16</f>
        <v>2- Que llegue a la dependencia incorrecta</v>
      </c>
      <c r="D16" s="584"/>
      <c r="E16" s="584"/>
      <c r="F16" s="622"/>
      <c r="G16" s="622"/>
      <c r="H16" s="622"/>
      <c r="I16" s="123" t="str">
        <f>'3.Controles'!E15</f>
        <v>Asesoría del equipo técnico a la ciudadanía</v>
      </c>
      <c r="J16" s="627"/>
      <c r="K16" s="631"/>
      <c r="L16" s="200" t="str">
        <f>'5.Plan Manejo'!F19</f>
        <v>Brindar asesoría a los ciudadanos interesados</v>
      </c>
      <c r="M16" s="584"/>
      <c r="N16" s="126">
        <f>'5.Plan Manejo'!J19</f>
        <v>44530</v>
      </c>
      <c r="O16" s="625"/>
    </row>
    <row r="17" spans="1:15" ht="87" customHeight="1" x14ac:dyDescent="0.25">
      <c r="A17" s="618"/>
      <c r="B17" s="584"/>
      <c r="C17" s="125" t="str">
        <f>'2.Identificacion_Riesgos'!F17</f>
        <v xml:space="preserve">Por falta de claridad en la petición </v>
      </c>
      <c r="D17" s="584"/>
      <c r="E17" s="584"/>
      <c r="F17" s="622"/>
      <c r="G17" s="622"/>
      <c r="H17" s="622"/>
      <c r="I17" s="123" t="str">
        <f>'3.Controles'!E16</f>
        <v>Requerimiento de información adicional para continuar con respuesta a la solicitud</v>
      </c>
      <c r="J17" s="627"/>
      <c r="K17" s="631"/>
      <c r="L17" s="125" t="str">
        <f>'5.Plan Manejo'!F20</f>
        <v>Elaborar el requerimiento de información adicional</v>
      </c>
      <c r="M17" s="584"/>
      <c r="N17" s="126">
        <f>'5.Plan Manejo'!J20</f>
        <v>44530</v>
      </c>
      <c r="O17" s="625"/>
    </row>
  </sheetData>
  <mergeCells count="35">
    <mergeCell ref="O15:O17"/>
    <mergeCell ref="M11:M14"/>
    <mergeCell ref="D11:D14"/>
    <mergeCell ref="J11:J14"/>
    <mergeCell ref="F11:F14"/>
    <mergeCell ref="G11:G14"/>
    <mergeCell ref="K11:K14"/>
    <mergeCell ref="H11:H14"/>
    <mergeCell ref="M15:M17"/>
    <mergeCell ref="J15:J17"/>
    <mergeCell ref="K15:K17"/>
    <mergeCell ref="F15:F17"/>
    <mergeCell ref="G15:G17"/>
    <mergeCell ref="N12:N14"/>
    <mergeCell ref="A15:A17"/>
    <mergeCell ref="B15:B17"/>
    <mergeCell ref="D15:D17"/>
    <mergeCell ref="E15:E17"/>
    <mergeCell ref="C1:M7"/>
    <mergeCell ref="H15:H17"/>
    <mergeCell ref="L12:L14"/>
    <mergeCell ref="I12:I14"/>
    <mergeCell ref="C12:C14"/>
    <mergeCell ref="E8:F9"/>
    <mergeCell ref="A8:B9"/>
    <mergeCell ref="G8:I9"/>
    <mergeCell ref="J8:K9"/>
    <mergeCell ref="C8:D9"/>
    <mergeCell ref="L8:O9"/>
    <mergeCell ref="A1:B7"/>
    <mergeCell ref="A11:A14"/>
    <mergeCell ref="B11:B14"/>
    <mergeCell ref="E11:E14"/>
    <mergeCell ref="N1:O4"/>
    <mergeCell ref="O11:O14"/>
  </mergeCells>
  <pageMargins left="0.7" right="0.7" top="0.75" bottom="0.75" header="0.3" footer="0.3"/>
  <pageSetup paperSize="9" scale="42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BCDCD3D5-6273-4FDF-9C60-C37A35094984}">
            <xm:f>NOT(ISERROR(SEARCH("BAJO",H11)))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6" operator="containsText" id="{B9A5C8CF-1DD6-45D9-8F77-778344EA4B4A}">
            <xm:f>NOT(ISERROR(SEARCH("MODERADO",H11)))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7" operator="containsText" id="{513C084F-68F8-4BEC-A959-A47E4C9B999B}">
            <xm:f>NOT(ISERROR(SEARCH("ALTO",H11)))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B77E3EBC-27A0-4241-AF07-4B2B43464FF9}">
            <xm:f>NOT(ISERROR(SEARCH("EXTREMA",H11)))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H11:H17</xm:sqref>
        </x14:conditionalFormatting>
        <x14:conditionalFormatting xmlns:xm="http://schemas.microsoft.com/office/excel/2006/main">
          <x14:cfRule type="containsText" priority="1" operator="containsText" id="{F496DD83-BD1B-4933-80CF-13733D1A7EA7}">
            <xm:f>NOT(ISERROR(SEARCH("BAJO",J11)))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9C7E460E-C5CC-4D17-992B-898004DF0A95}">
            <xm:f>NOT(ISERROR(SEARCH("MODERADO",J11)))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" operator="containsText" id="{E6DF4B02-EB57-4FC2-BE35-95AA57882876}">
            <xm:f>NOT(ISERROR(SEARCH("ALTO",J11)))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309EC9F5-997B-4286-ACB6-3118C63FEA1B}">
            <xm:f>NOT(ISERROR(SEARCH("EXTREMA",J11)))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J11:K11 J15:K15 J12:J14 J16:J17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0.Portada</vt:lpstr>
      <vt:lpstr>1.Contexto</vt:lpstr>
      <vt:lpstr>2.Identificacion_Riesgos</vt:lpstr>
      <vt:lpstr>Hoja1</vt:lpstr>
      <vt:lpstr>3.Controles</vt:lpstr>
      <vt:lpstr>4.Mapa_Calor</vt:lpstr>
      <vt:lpstr>5.Plan Manejo</vt:lpstr>
      <vt:lpstr>Hoja3</vt:lpstr>
      <vt:lpstr>6.Resumen</vt:lpstr>
      <vt:lpstr>Ident. riesgos corrupción</vt:lpstr>
      <vt:lpstr>Activo_Información</vt:lpstr>
      <vt:lpstr>Apoyo</vt:lpstr>
      <vt:lpstr>'0.Portada'!Área_de_impresión</vt:lpstr>
      <vt:lpstr>'2.Identificacion_Riesgos'!Área_de_impresión</vt:lpstr>
      <vt:lpstr>'3.Controles'!Área_de_impresión</vt:lpstr>
      <vt:lpstr>'4.Mapa_Calor'!Área_de_impresión</vt:lpstr>
      <vt:lpstr>Corrupcion</vt:lpstr>
      <vt:lpstr>Cumplimiento</vt:lpstr>
      <vt:lpstr>Dependencia</vt:lpstr>
      <vt:lpstr>Dirección</vt:lpstr>
      <vt:lpstr>Estrategicos</vt:lpstr>
      <vt:lpstr>Financieros</vt:lpstr>
      <vt:lpstr>Gerenciales</vt:lpstr>
      <vt:lpstr>Imagen_o_Reputacional</vt:lpstr>
      <vt:lpstr>Operativos</vt:lpstr>
      <vt:lpstr>Prestación_del_Servicio</vt:lpstr>
      <vt:lpstr>Tecnologicos</vt:lpstr>
      <vt:lpstr>Tipo</vt:lpstr>
      <vt:lpstr>TIPO_PROCESO</vt:lpstr>
      <vt:lpstr>TIPOLOGIA_DE_RIESGOS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Avendaño Avendaño</dc:creator>
  <cp:lastModifiedBy>Johanna</cp:lastModifiedBy>
  <cp:lastPrinted>2016-03-04T16:23:20Z</cp:lastPrinted>
  <dcterms:created xsi:type="dcterms:W3CDTF">2016-01-28T14:40:41Z</dcterms:created>
  <dcterms:modified xsi:type="dcterms:W3CDTF">2021-11-29T19:52:54Z</dcterms:modified>
</cp:coreProperties>
</file>